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vinvointiala-my.sharepoint.com/personal/tiina_kanerva_hyvinvointiala_fi/Documents/"/>
    </mc:Choice>
  </mc:AlternateContent>
  <xr:revisionPtr revIDLastSave="69" documentId="8_{5FBE6790-05E3-4D79-8DD2-B34394112DD0}" xr6:coauthVersionLast="47" xr6:coauthVersionMax="47" xr10:uidLastSave="{9FCB5F31-3B14-4F18-83F0-05FC52C8910B}"/>
  <bookViews>
    <workbookView xWindow="-108" yWindow="-108" windowWidth="30936" windowHeight="16896" activeTab="3" xr2:uid="{AF90D106-543A-42DF-986E-BB19A3403BF3}"/>
  </bookViews>
  <sheets>
    <sheet name="Siun sote (3)" sheetId="7" r:id="rId1"/>
    <sheet name="Seinäjoki (2)" sheetId="6" r:id="rId2"/>
    <sheet name="Nokia (2)" sheetId="5" r:id="rId3"/>
    <sheet name="Salo (2)" sheetId="4" r:id="rId4"/>
    <sheet name="Pori (2)" sheetId="3" r:id="rId5"/>
    <sheet name="Kuopio (2)" sheetId="2" r:id="rId6"/>
    <sheet name="Oulu (2)" sheetId="1" r:id="rId7"/>
  </sheets>
  <externalReferences>
    <externalReference r:id="rId8"/>
  </externalReferences>
  <definedNames>
    <definedName name="_xlchart.v1.0" hidden="1">'Siun sote (3)'!$AE$18:$AE$24</definedName>
    <definedName name="_xlchart.v1.1" hidden="1">'Siun sote (3)'!$Y$18:$Y$24</definedName>
    <definedName name="apilakoti" localSheetId="1">'Seinäjoki (2)'!$A$43:$G$118</definedName>
    <definedName name="apilakoti">[1]Seinäjoki!$A$41:$H$116</definedName>
    <definedName name="Nokia" localSheetId="2">'Nokia (2)'!$B$3</definedName>
    <definedName name="Pori" localSheetId="4">'Pori (2)'!$B$9</definedName>
    <definedName name="Salo" localSheetId="3">'Salo (2)'!$A$1</definedName>
    <definedName name="Seinäjoki" localSheetId="1">'Seinäjoki (2)'!$A$119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7" l="1"/>
  <c r="Q111" i="7"/>
  <c r="O111" i="7"/>
  <c r="Q40" i="7"/>
  <c r="P40" i="7"/>
  <c r="O40" i="7"/>
  <c r="I40" i="7"/>
  <c r="H40" i="7"/>
  <c r="G40" i="7"/>
  <c r="V39" i="7"/>
  <c r="V40" i="7" s="1"/>
  <c r="U39" i="7"/>
  <c r="U40" i="7" s="1"/>
  <c r="T39" i="7"/>
  <c r="T40" i="7" s="1"/>
  <c r="S39" i="7"/>
  <c r="S40" i="7" s="1"/>
  <c r="R39" i="7"/>
  <c r="R40" i="7" s="1"/>
  <c r="Q39" i="7"/>
  <c r="P39" i="7"/>
  <c r="O39" i="7"/>
  <c r="N39" i="7"/>
  <c r="N40" i="7" s="1"/>
  <c r="M39" i="7"/>
  <c r="M40" i="7" s="1"/>
  <c r="L39" i="7"/>
  <c r="L40" i="7" s="1"/>
  <c r="K39" i="7"/>
  <c r="K40" i="7" s="1"/>
  <c r="J39" i="7"/>
  <c r="J40" i="7" s="1"/>
  <c r="I39" i="7"/>
  <c r="H39" i="7"/>
  <c r="G39" i="7"/>
  <c r="F39" i="7"/>
  <c r="F40" i="7" s="1"/>
  <c r="E39" i="7"/>
  <c r="E40" i="7" s="1"/>
  <c r="D39" i="7"/>
  <c r="D40" i="7" s="1"/>
  <c r="C39" i="7"/>
  <c r="C40" i="7" s="1"/>
  <c r="B39" i="7"/>
  <c r="B40" i="7" s="1"/>
  <c r="U34" i="7"/>
  <c r="S34" i="7"/>
  <c r="M34" i="7"/>
  <c r="K34" i="7"/>
  <c r="E34" i="7"/>
  <c r="C34" i="7"/>
  <c r="V33" i="7"/>
  <c r="U33" i="7"/>
  <c r="T33" i="7"/>
  <c r="S33" i="7"/>
  <c r="R33" i="7"/>
  <c r="R34" i="7" s="1"/>
  <c r="Q33" i="7"/>
  <c r="P33" i="7"/>
  <c r="O33" i="7"/>
  <c r="N33" i="7"/>
  <c r="M33" i="7"/>
  <c r="L33" i="7"/>
  <c r="K33" i="7"/>
  <c r="J33" i="7"/>
  <c r="J34" i="7" s="1"/>
  <c r="I33" i="7"/>
  <c r="H33" i="7"/>
  <c r="G33" i="7"/>
  <c r="F33" i="7"/>
  <c r="E33" i="7"/>
  <c r="D33" i="7"/>
  <c r="C33" i="7"/>
  <c r="B33" i="7"/>
  <c r="B34" i="7" s="1"/>
  <c r="U32" i="7"/>
  <c r="T32" i="7"/>
  <c r="T34" i="7" s="1"/>
  <c r="S32" i="7"/>
  <c r="R32" i="7"/>
  <c r="Q32" i="7"/>
  <c r="Q34" i="7" s="1"/>
  <c r="P32" i="7"/>
  <c r="P34" i="7" s="1"/>
  <c r="P27" i="7" s="1"/>
  <c r="O32" i="7"/>
  <c r="O34" i="7" s="1"/>
  <c r="N32" i="7"/>
  <c r="N34" i="7" s="1"/>
  <c r="M32" i="7"/>
  <c r="L32" i="7"/>
  <c r="L34" i="7" s="1"/>
  <c r="K32" i="7"/>
  <c r="J32" i="7"/>
  <c r="I32" i="7"/>
  <c r="I34" i="7" s="1"/>
  <c r="H32" i="7"/>
  <c r="H34" i="7" s="1"/>
  <c r="H27" i="7" s="1"/>
  <c r="G32" i="7"/>
  <c r="G34" i="7" s="1"/>
  <c r="F32" i="7"/>
  <c r="F34" i="7" s="1"/>
  <c r="E32" i="7"/>
  <c r="D32" i="7"/>
  <c r="D34" i="7" s="1"/>
  <c r="C32" i="7"/>
  <c r="B32" i="7"/>
  <c r="V28" i="7"/>
  <c r="U28" i="7"/>
  <c r="T28" i="7"/>
  <c r="S28" i="7"/>
  <c r="S27" i="7" s="1"/>
  <c r="R28" i="7"/>
  <c r="Q28" i="7"/>
  <c r="P28" i="7"/>
  <c r="O28" i="7"/>
  <c r="N28" i="7"/>
  <c r="M28" i="7"/>
  <c r="L28" i="7"/>
  <c r="K28" i="7"/>
  <c r="K27" i="7" s="1"/>
  <c r="J28" i="7"/>
  <c r="I28" i="7"/>
  <c r="I27" i="7" s="1"/>
  <c r="H28" i="7"/>
  <c r="G28" i="7"/>
  <c r="F28" i="7"/>
  <c r="E28" i="7"/>
  <c r="D28" i="7"/>
  <c r="C28" i="7"/>
  <c r="C27" i="7" s="1"/>
  <c r="B28" i="7"/>
  <c r="U23" i="7"/>
  <c r="T23" i="7"/>
  <c r="O23" i="7"/>
  <c r="N23" i="7"/>
  <c r="M23" i="7"/>
  <c r="L23" i="7"/>
  <c r="G23" i="7"/>
  <c r="F23" i="7"/>
  <c r="E23" i="7"/>
  <c r="D23" i="7"/>
  <c r="U22" i="7"/>
  <c r="T22" i="7"/>
  <c r="S22" i="7"/>
  <c r="R22" i="7"/>
  <c r="P22" i="7"/>
  <c r="O22" i="7"/>
  <c r="N22" i="7"/>
  <c r="M22" i="7"/>
  <c r="L22" i="7"/>
  <c r="K22" i="7"/>
  <c r="J22" i="7"/>
  <c r="I22" i="7"/>
  <c r="H22" i="7"/>
  <c r="G22" i="7"/>
  <c r="F22" i="7"/>
  <c r="E22" i="7"/>
  <c r="V22" i="7" s="1"/>
  <c r="D22" i="7"/>
  <c r="C22" i="7"/>
  <c r="B22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V20" i="7" s="1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V19" i="7" s="1"/>
  <c r="E19" i="7"/>
  <c r="D19" i="7"/>
  <c r="C19" i="7"/>
  <c r="B19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V18" i="7" s="1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V17" i="7" s="1"/>
  <c r="U16" i="7"/>
  <c r="T16" i="7"/>
  <c r="S16" i="7"/>
  <c r="S23" i="7" s="1"/>
  <c r="R16" i="7"/>
  <c r="R23" i="7" s="1"/>
  <c r="Q16" i="7"/>
  <c r="Q23" i="7" s="1"/>
  <c r="P16" i="7"/>
  <c r="O16" i="7"/>
  <c r="N16" i="7"/>
  <c r="M16" i="7"/>
  <c r="L16" i="7"/>
  <c r="K16" i="7"/>
  <c r="K23" i="7" s="1"/>
  <c r="J16" i="7"/>
  <c r="J23" i="7" s="1"/>
  <c r="I16" i="7"/>
  <c r="I23" i="7" s="1"/>
  <c r="H16" i="7"/>
  <c r="H23" i="7" s="1"/>
  <c r="G16" i="7"/>
  <c r="F16" i="7"/>
  <c r="E16" i="7"/>
  <c r="D16" i="7"/>
  <c r="C16" i="7"/>
  <c r="C23" i="7" s="1"/>
  <c r="B16" i="7"/>
  <c r="B23" i="7" s="1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V15" i="7" s="1"/>
  <c r="E15" i="7"/>
  <c r="D15" i="7"/>
  <c r="C15" i="7"/>
  <c r="B15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V14" i="7" s="1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V10" i="7" s="1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U7" i="7"/>
  <c r="T7" i="7"/>
  <c r="S7" i="7"/>
  <c r="R7" i="7"/>
  <c r="Q7" i="7"/>
  <c r="P7" i="7"/>
  <c r="O7" i="7"/>
  <c r="N7" i="7"/>
  <c r="M7" i="7"/>
  <c r="L7" i="7"/>
  <c r="K7" i="7"/>
  <c r="J7" i="7"/>
  <c r="I7" i="7"/>
  <c r="I9" i="7" s="1"/>
  <c r="H7" i="7"/>
  <c r="G7" i="7"/>
  <c r="F7" i="7"/>
  <c r="V7" i="7" s="1"/>
  <c r="E7" i="7"/>
  <c r="D7" i="7"/>
  <c r="C7" i="7"/>
  <c r="B7" i="7"/>
  <c r="V5" i="7"/>
  <c r="Q5" i="7"/>
  <c r="T4" i="7"/>
  <c r="T27" i="7" s="1"/>
  <c r="Q4" i="7"/>
  <c r="Q27" i="7" s="1"/>
  <c r="M4" i="7"/>
  <c r="M27" i="7" s="1"/>
  <c r="J4" i="7"/>
  <c r="J27" i="7" s="1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E33" i="6"/>
  <c r="D33" i="6"/>
  <c r="H32" i="6"/>
  <c r="H33" i="6" s="1"/>
  <c r="G32" i="6"/>
  <c r="G33" i="6" s="1"/>
  <c r="F32" i="6"/>
  <c r="F33" i="6" s="1"/>
  <c r="E32" i="6"/>
  <c r="D32" i="6"/>
  <c r="C32" i="6"/>
  <c r="C33" i="6" s="1"/>
  <c r="H24" i="6"/>
  <c r="G24" i="6"/>
  <c r="G23" i="6" s="1"/>
  <c r="F24" i="6"/>
  <c r="F23" i="6" s="1"/>
  <c r="E24" i="6"/>
  <c r="D24" i="6"/>
  <c r="C24" i="6"/>
  <c r="C23" i="6" s="1"/>
  <c r="E23" i="6"/>
  <c r="E25" i="6" s="1"/>
  <c r="D23" i="6"/>
  <c r="G20" i="6"/>
  <c r="F20" i="6"/>
  <c r="D20" i="6"/>
  <c r="E19" i="6"/>
  <c r="D19" i="6"/>
  <c r="G18" i="6"/>
  <c r="F18" i="6"/>
  <c r="E18" i="6"/>
  <c r="E20" i="6" s="1"/>
  <c r="D18" i="6"/>
  <c r="C18" i="6"/>
  <c r="H18" i="6" s="1"/>
  <c r="H20" i="6" s="1"/>
  <c r="H15" i="6"/>
  <c r="H14" i="6"/>
  <c r="G14" i="6"/>
  <c r="F14" i="6"/>
  <c r="E14" i="6"/>
  <c r="H13" i="6"/>
  <c r="G12" i="6"/>
  <c r="F12" i="6"/>
  <c r="E12" i="6"/>
  <c r="E16" i="6" s="1"/>
  <c r="D12" i="6"/>
  <c r="C12" i="6"/>
  <c r="G11" i="6"/>
  <c r="G19" i="6" s="1"/>
  <c r="F11" i="6"/>
  <c r="F19" i="6" s="1"/>
  <c r="E11" i="6"/>
  <c r="D11" i="6"/>
  <c r="C11" i="6"/>
  <c r="H11" i="6" s="1"/>
  <c r="G10" i="6"/>
  <c r="F10" i="6"/>
  <c r="E10" i="6"/>
  <c r="D10" i="6"/>
  <c r="C10" i="6"/>
  <c r="H10" i="6" s="1"/>
  <c r="F9" i="6"/>
  <c r="D9" i="6"/>
  <c r="H9" i="6" s="1"/>
  <c r="G8" i="6"/>
  <c r="F8" i="6"/>
  <c r="E8" i="6"/>
  <c r="D8" i="6"/>
  <c r="C8" i="6"/>
  <c r="H8" i="6" s="1"/>
  <c r="H7" i="6"/>
  <c r="G6" i="6"/>
  <c r="F6" i="6"/>
  <c r="F16" i="6" s="1"/>
  <c r="E6" i="6"/>
  <c r="D6" i="6"/>
  <c r="D16" i="6" s="1"/>
  <c r="C6" i="6"/>
  <c r="C16" i="6" s="1"/>
  <c r="H3" i="6"/>
  <c r="H5" i="6" s="1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H32" i="5"/>
  <c r="G32" i="5"/>
  <c r="E32" i="5"/>
  <c r="D32" i="5"/>
  <c r="I31" i="5"/>
  <c r="I32" i="5" s="1"/>
  <c r="H31" i="5"/>
  <c r="G31" i="5"/>
  <c r="F31" i="5"/>
  <c r="F32" i="5" s="1"/>
  <c r="E31" i="5"/>
  <c r="D31" i="5"/>
  <c r="C31" i="5"/>
  <c r="C32" i="5" s="1"/>
  <c r="G23" i="5"/>
  <c r="G22" i="5" s="1"/>
  <c r="F19" i="5"/>
  <c r="E19" i="5"/>
  <c r="I18" i="5"/>
  <c r="I15" i="5"/>
  <c r="I14" i="5"/>
  <c r="I13" i="5"/>
  <c r="H12" i="5"/>
  <c r="G12" i="5"/>
  <c r="F12" i="5"/>
  <c r="E12" i="5"/>
  <c r="D12" i="5"/>
  <c r="C12" i="5"/>
  <c r="I12" i="5" s="1"/>
  <c r="H11" i="5"/>
  <c r="H19" i="5" s="1"/>
  <c r="G11" i="5"/>
  <c r="G19" i="5" s="1"/>
  <c r="F11" i="5"/>
  <c r="E11" i="5"/>
  <c r="D11" i="5"/>
  <c r="D19" i="5" s="1"/>
  <c r="C11" i="5"/>
  <c r="C19" i="5" s="1"/>
  <c r="H10" i="5"/>
  <c r="G10" i="5"/>
  <c r="F10" i="5"/>
  <c r="E10" i="5"/>
  <c r="D10" i="5"/>
  <c r="C10" i="5"/>
  <c r="I10" i="5" s="1"/>
  <c r="I9" i="5"/>
  <c r="H8" i="5"/>
  <c r="G8" i="5"/>
  <c r="F8" i="5"/>
  <c r="E8" i="5"/>
  <c r="I8" i="5" s="1"/>
  <c r="D8" i="5"/>
  <c r="C8" i="5"/>
  <c r="H7" i="5"/>
  <c r="G7" i="5"/>
  <c r="F7" i="5"/>
  <c r="E7" i="5"/>
  <c r="I7" i="5" s="1"/>
  <c r="D7" i="5"/>
  <c r="C7" i="5"/>
  <c r="H6" i="5"/>
  <c r="H16" i="5" s="1"/>
  <c r="G6" i="5"/>
  <c r="G16" i="5" s="1"/>
  <c r="F6" i="5"/>
  <c r="F16" i="5" s="1"/>
  <c r="E6" i="5"/>
  <c r="I6" i="5" s="1"/>
  <c r="D6" i="5"/>
  <c r="D16" i="5" s="1"/>
  <c r="C6" i="5"/>
  <c r="C16" i="5" s="1"/>
  <c r="I3" i="5"/>
  <c r="H2" i="5"/>
  <c r="G2" i="5"/>
  <c r="F2" i="5"/>
  <c r="E2" i="5"/>
  <c r="D2" i="5"/>
  <c r="C2" i="5"/>
  <c r="C1" i="5"/>
  <c r="E23" i="5" s="1"/>
  <c r="E22" i="5" s="1"/>
  <c r="D446" i="4"/>
  <c r="D435" i="4"/>
  <c r="D419" i="4"/>
  <c r="F404" i="4"/>
  <c r="D402" i="4"/>
  <c r="G6" i="4" s="1"/>
  <c r="G16" i="4" s="1"/>
  <c r="D378" i="4"/>
  <c r="D368" i="4"/>
  <c r="D354" i="4"/>
  <c r="F8" i="4" s="1"/>
  <c r="F16" i="4" s="1"/>
  <c r="F343" i="4"/>
  <c r="D341" i="4"/>
  <c r="D308" i="4"/>
  <c r="D296" i="4"/>
  <c r="D279" i="4"/>
  <c r="E8" i="4" s="1"/>
  <c r="F267" i="4"/>
  <c r="D265" i="4"/>
  <c r="E6" i="4" s="1"/>
  <c r="E16" i="4" s="1"/>
  <c r="D231" i="4"/>
  <c r="D218" i="4"/>
  <c r="D10" i="4" s="1"/>
  <c r="D16" i="4" s="1"/>
  <c r="D204" i="4"/>
  <c r="F188" i="4"/>
  <c r="D185" i="4"/>
  <c r="D155" i="4"/>
  <c r="D145" i="4"/>
  <c r="D131" i="4"/>
  <c r="C8" i="4" s="1"/>
  <c r="F119" i="4"/>
  <c r="D118" i="4"/>
  <c r="D95" i="4"/>
  <c r="D83" i="4"/>
  <c r="D66" i="4"/>
  <c r="D50" i="4"/>
  <c r="B6" i="4" s="1"/>
  <c r="H32" i="4"/>
  <c r="G32" i="4"/>
  <c r="E32" i="4"/>
  <c r="D32" i="4"/>
  <c r="H31" i="4"/>
  <c r="G31" i="4"/>
  <c r="F31" i="4"/>
  <c r="F32" i="4" s="1"/>
  <c r="E31" i="4"/>
  <c r="D31" i="4"/>
  <c r="C31" i="4"/>
  <c r="C32" i="4" s="1"/>
  <c r="B31" i="4"/>
  <c r="B32" i="4" s="1"/>
  <c r="D26" i="4"/>
  <c r="C26" i="4"/>
  <c r="G25" i="4"/>
  <c r="G27" i="4" s="1"/>
  <c r="C25" i="4"/>
  <c r="C27" i="4" s="1"/>
  <c r="B25" i="4"/>
  <c r="G23" i="4"/>
  <c r="G26" i="4" s="1"/>
  <c r="F23" i="4"/>
  <c r="F25" i="4" s="1"/>
  <c r="E23" i="4"/>
  <c r="E25" i="4" s="1"/>
  <c r="D23" i="4"/>
  <c r="D25" i="4" s="1"/>
  <c r="D27" i="4" s="1"/>
  <c r="C23" i="4"/>
  <c r="B23" i="4"/>
  <c r="F20" i="4"/>
  <c r="D20" i="4"/>
  <c r="C20" i="4"/>
  <c r="G18" i="4"/>
  <c r="G20" i="4" s="1"/>
  <c r="F18" i="4"/>
  <c r="E18" i="4"/>
  <c r="E19" i="4" s="1"/>
  <c r="D18" i="4"/>
  <c r="C18" i="4"/>
  <c r="C19" i="4" s="1"/>
  <c r="B18" i="4"/>
  <c r="B20" i="4" s="1"/>
  <c r="G15" i="4"/>
  <c r="F15" i="4"/>
  <c r="E15" i="4"/>
  <c r="D15" i="4"/>
  <c r="C15" i="4"/>
  <c r="B15" i="4"/>
  <c r="H15" i="4" s="1"/>
  <c r="G13" i="4"/>
  <c r="E13" i="4"/>
  <c r="H13" i="4" s="1"/>
  <c r="G12" i="4"/>
  <c r="F12" i="4"/>
  <c r="E12" i="4"/>
  <c r="D12" i="4"/>
  <c r="C12" i="4"/>
  <c r="B12" i="4"/>
  <c r="H12" i="4" s="1"/>
  <c r="G11" i="4"/>
  <c r="G19" i="4" s="1"/>
  <c r="F11" i="4"/>
  <c r="F19" i="4" s="1"/>
  <c r="E11" i="4"/>
  <c r="D11" i="4"/>
  <c r="D19" i="4" s="1"/>
  <c r="C11" i="4"/>
  <c r="B11" i="4"/>
  <c r="H11" i="4" s="1"/>
  <c r="G10" i="4"/>
  <c r="F10" i="4"/>
  <c r="E10" i="4"/>
  <c r="C10" i="4"/>
  <c r="B10" i="4"/>
  <c r="G8" i="4"/>
  <c r="D8" i="4"/>
  <c r="B8" i="4"/>
  <c r="F6" i="4"/>
  <c r="D6" i="4"/>
  <c r="C6" i="4"/>
  <c r="C16" i="4" s="1"/>
  <c r="H3" i="4"/>
  <c r="H5" i="4" s="1"/>
  <c r="G2" i="4"/>
  <c r="F2" i="4"/>
  <c r="E2" i="4"/>
  <c r="D2" i="4"/>
  <c r="C2" i="4"/>
  <c r="B2" i="4"/>
  <c r="H884" i="3"/>
  <c r="H781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H710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H689" i="3"/>
  <c r="G689" i="3"/>
  <c r="G688" i="3"/>
  <c r="G687" i="3"/>
  <c r="G686" i="3"/>
  <c r="G685" i="3"/>
  <c r="G684" i="3"/>
  <c r="G683" i="3"/>
  <c r="G682" i="3"/>
  <c r="G677" i="3"/>
  <c r="G676" i="3"/>
  <c r="G675" i="3"/>
  <c r="G674" i="3"/>
  <c r="G673" i="3"/>
  <c r="G672" i="3"/>
  <c r="G671" i="3"/>
  <c r="G670" i="3"/>
  <c r="G669" i="3"/>
  <c r="G668" i="3"/>
  <c r="H661" i="3"/>
  <c r="H597" i="3"/>
  <c r="H565" i="3"/>
  <c r="G553" i="3"/>
  <c r="G551" i="3"/>
  <c r="G535" i="3"/>
  <c r="G522" i="3"/>
  <c r="G507" i="3"/>
  <c r="G505" i="3"/>
  <c r="H498" i="3"/>
  <c r="G492" i="3"/>
  <c r="G490" i="3"/>
  <c r="G474" i="3"/>
  <c r="G472" i="3"/>
  <c r="H385" i="3"/>
  <c r="H346" i="3"/>
  <c r="H279" i="3"/>
  <c r="Q269" i="3"/>
  <c r="I266" i="3"/>
  <c r="G248" i="3"/>
  <c r="H245" i="3"/>
  <c r="G245" i="3"/>
  <c r="G244" i="3"/>
  <c r="G243" i="3"/>
  <c r="G241" i="3"/>
  <c r="G238" i="3"/>
  <c r="G237" i="3"/>
  <c r="G236" i="3"/>
  <c r="G235" i="3"/>
  <c r="G233" i="3"/>
  <c r="G230" i="3"/>
  <c r="G229" i="3"/>
  <c r="G228" i="3"/>
  <c r="G227" i="3"/>
  <c r="G225" i="3"/>
  <c r="G222" i="3"/>
  <c r="G221" i="3"/>
  <c r="G220" i="3"/>
  <c r="G219" i="3"/>
  <c r="G217" i="3"/>
  <c r="G214" i="3"/>
  <c r="G213" i="3"/>
  <c r="G212" i="3"/>
  <c r="G211" i="3"/>
  <c r="G209" i="3"/>
  <c r="H206" i="3"/>
  <c r="G206" i="3"/>
  <c r="G205" i="3"/>
  <c r="G204" i="3"/>
  <c r="G202" i="3"/>
  <c r="G199" i="3"/>
  <c r="G198" i="3"/>
  <c r="G197" i="3"/>
  <c r="G196" i="3"/>
  <c r="G194" i="3"/>
  <c r="G191" i="3"/>
  <c r="G190" i="3"/>
  <c r="G189" i="3"/>
  <c r="G188" i="3"/>
  <c r="G186" i="3"/>
  <c r="G183" i="3"/>
  <c r="G182" i="3"/>
  <c r="G181" i="3"/>
  <c r="G180" i="3"/>
  <c r="G178" i="3"/>
  <c r="G175" i="3"/>
  <c r="G174" i="3"/>
  <c r="G173" i="3"/>
  <c r="G172" i="3"/>
  <c r="G170" i="3"/>
  <c r="G167" i="3"/>
  <c r="H166" i="3"/>
  <c r="G166" i="3"/>
  <c r="G165" i="3"/>
  <c r="G163" i="3"/>
  <c r="G160" i="3"/>
  <c r="G159" i="3"/>
  <c r="G158" i="3"/>
  <c r="G157" i="3"/>
  <c r="Q155" i="3"/>
  <c r="G153" i="3"/>
  <c r="G152" i="3"/>
  <c r="G151" i="3"/>
  <c r="G150" i="3"/>
  <c r="G147" i="3"/>
  <c r="G144" i="3"/>
  <c r="G143" i="3"/>
  <c r="G142" i="3"/>
  <c r="G141" i="3"/>
  <c r="G139" i="3"/>
  <c r="G136" i="3"/>
  <c r="G129" i="3"/>
  <c r="H128" i="3"/>
  <c r="G125" i="3"/>
  <c r="G117" i="3"/>
  <c r="G115" i="3"/>
  <c r="G109" i="3"/>
  <c r="G107" i="3"/>
  <c r="G106" i="3"/>
  <c r="G98" i="3"/>
  <c r="G95" i="3"/>
  <c r="G92" i="3"/>
  <c r="G87" i="3"/>
  <c r="G85" i="3"/>
  <c r="G77" i="3"/>
  <c r="G76" i="3"/>
  <c r="G69" i="3"/>
  <c r="H68" i="3"/>
  <c r="G64" i="3"/>
  <c r="G56" i="3"/>
  <c r="G54" i="3"/>
  <c r="G48" i="3"/>
  <c r="G46" i="3"/>
  <c r="G45" i="3"/>
  <c r="G678" i="3"/>
  <c r="K33" i="3"/>
  <c r="I33" i="3"/>
  <c r="H33" i="3"/>
  <c r="K32" i="3"/>
  <c r="J32" i="3"/>
  <c r="H32" i="3"/>
  <c r="M31" i="3"/>
  <c r="L31" i="3"/>
  <c r="K31" i="3"/>
  <c r="J31" i="3"/>
  <c r="I31" i="3"/>
  <c r="I32" i="3" s="1"/>
  <c r="H31" i="3"/>
  <c r="G31" i="3"/>
  <c r="F31" i="3"/>
  <c r="E31" i="3"/>
  <c r="D31" i="3"/>
  <c r="L29" i="3"/>
  <c r="K28" i="3"/>
  <c r="J28" i="3"/>
  <c r="D28" i="3"/>
  <c r="K27" i="3"/>
  <c r="H27" i="3"/>
  <c r="E27" i="3"/>
  <c r="K26" i="3"/>
  <c r="K29" i="3" s="1"/>
  <c r="G26" i="3"/>
  <c r="M25" i="3"/>
  <c r="L25" i="3"/>
  <c r="L24" i="3" s="1"/>
  <c r="K25" i="3"/>
  <c r="J25" i="3"/>
  <c r="I25" i="3"/>
  <c r="I24" i="3" s="1"/>
  <c r="H25" i="3"/>
  <c r="G25" i="3"/>
  <c r="G24" i="3" s="1"/>
  <c r="G27" i="3" s="1"/>
  <c r="F25" i="3"/>
  <c r="F24" i="3" s="1"/>
  <c r="E25" i="3"/>
  <c r="D25" i="3"/>
  <c r="D24" i="3" s="1"/>
  <c r="G122" i="3" s="1"/>
  <c r="K24" i="3"/>
  <c r="J24" i="3"/>
  <c r="H24" i="3"/>
  <c r="E24" i="3"/>
  <c r="G242" i="3" s="1"/>
  <c r="L21" i="3"/>
  <c r="I21" i="3"/>
  <c r="H21" i="3"/>
  <c r="G21" i="3"/>
  <c r="F21" i="3"/>
  <c r="D21" i="3"/>
  <c r="K20" i="3"/>
  <c r="I20" i="3"/>
  <c r="H20" i="3"/>
  <c r="F20" i="3"/>
  <c r="L19" i="3"/>
  <c r="K19" i="3"/>
  <c r="K21" i="3" s="1"/>
  <c r="J19" i="3"/>
  <c r="J21" i="3" s="1"/>
  <c r="I19" i="3"/>
  <c r="H19" i="3"/>
  <c r="G19" i="3"/>
  <c r="F19" i="3"/>
  <c r="E19" i="3"/>
  <c r="E21" i="3" s="1"/>
  <c r="D19" i="3"/>
  <c r="I17" i="3"/>
  <c r="L16" i="3"/>
  <c r="K16" i="3"/>
  <c r="J16" i="3"/>
  <c r="I16" i="3"/>
  <c r="H16" i="3"/>
  <c r="G16" i="3"/>
  <c r="F16" i="3"/>
  <c r="E16" i="3"/>
  <c r="M16" i="3" s="1"/>
  <c r="D16" i="3"/>
  <c r="M15" i="3"/>
  <c r="K14" i="3"/>
  <c r="I14" i="3"/>
  <c r="G14" i="3"/>
  <c r="F14" i="3"/>
  <c r="E14" i="3"/>
  <c r="L13" i="3"/>
  <c r="K13" i="3"/>
  <c r="J13" i="3"/>
  <c r="I13" i="3"/>
  <c r="H13" i="3"/>
  <c r="G13" i="3"/>
  <c r="F13" i="3"/>
  <c r="E13" i="3"/>
  <c r="D13" i="3"/>
  <c r="M13" i="3" s="1"/>
  <c r="L12" i="3"/>
  <c r="L20" i="3" s="1"/>
  <c r="K12" i="3"/>
  <c r="J12" i="3"/>
  <c r="J20" i="3" s="1"/>
  <c r="I12" i="3"/>
  <c r="H12" i="3"/>
  <c r="G12" i="3"/>
  <c r="G20" i="3" s="1"/>
  <c r="F12" i="3"/>
  <c r="E12" i="3"/>
  <c r="E20" i="3" s="1"/>
  <c r="D12" i="3"/>
  <c r="D20" i="3" s="1"/>
  <c r="L11" i="3"/>
  <c r="K11" i="3"/>
  <c r="J11" i="3"/>
  <c r="J17" i="3" s="1"/>
  <c r="I11" i="3"/>
  <c r="H11" i="3"/>
  <c r="G11" i="3"/>
  <c r="F11" i="3"/>
  <c r="E11" i="3"/>
  <c r="M11" i="3" s="1"/>
  <c r="D11" i="3"/>
  <c r="E10" i="3"/>
  <c r="M10" i="3" s="1"/>
  <c r="L9" i="3"/>
  <c r="K9" i="3"/>
  <c r="J9" i="3"/>
  <c r="I9" i="3"/>
  <c r="H9" i="3"/>
  <c r="G9" i="3"/>
  <c r="G17" i="3" s="1"/>
  <c r="F9" i="3"/>
  <c r="E9" i="3"/>
  <c r="M9" i="3" s="1"/>
  <c r="D9" i="3"/>
  <c r="M8" i="3"/>
  <c r="L7" i="3"/>
  <c r="K7" i="3"/>
  <c r="K17" i="3" s="1"/>
  <c r="J7" i="3"/>
  <c r="I7" i="3"/>
  <c r="H7" i="3"/>
  <c r="H17" i="3" s="1"/>
  <c r="G7" i="3"/>
  <c r="F7" i="3"/>
  <c r="E7" i="3"/>
  <c r="D7" i="3"/>
  <c r="M4" i="3"/>
  <c r="L3" i="3"/>
  <c r="K3" i="3"/>
  <c r="J3" i="3"/>
  <c r="I3" i="3"/>
  <c r="H3" i="3"/>
  <c r="G3" i="3"/>
  <c r="F3" i="3"/>
  <c r="E3" i="3"/>
  <c r="D3" i="3"/>
  <c r="I142" i="2"/>
  <c r="I138" i="2"/>
  <c r="I137" i="2"/>
  <c r="J45" i="2"/>
  <c r="E31" i="2"/>
  <c r="C31" i="2"/>
  <c r="E30" i="2"/>
  <c r="D30" i="2"/>
  <c r="D31" i="2" s="1"/>
  <c r="C30" i="2"/>
  <c r="E24" i="2"/>
  <c r="D24" i="2"/>
  <c r="C24" i="2"/>
  <c r="D19" i="2"/>
  <c r="C19" i="2"/>
  <c r="C18" i="2"/>
  <c r="E17" i="2"/>
  <c r="D17" i="2"/>
  <c r="C17" i="2"/>
  <c r="E14" i="2"/>
  <c r="D13" i="2"/>
  <c r="C13" i="2"/>
  <c r="D12" i="2"/>
  <c r="C12" i="2"/>
  <c r="E11" i="2"/>
  <c r="D11" i="2"/>
  <c r="C11" i="2"/>
  <c r="D10" i="2"/>
  <c r="E10" i="2" s="1"/>
  <c r="C10" i="2"/>
  <c r="D9" i="2"/>
  <c r="C9" i="2"/>
  <c r="E9" i="2" s="1"/>
  <c r="D7" i="2"/>
  <c r="C7" i="2"/>
  <c r="E6" i="2"/>
  <c r="D6" i="2"/>
  <c r="C6" i="2"/>
  <c r="D3" i="2"/>
  <c r="C3" i="2"/>
  <c r="D2" i="2"/>
  <c r="C2" i="2"/>
  <c r="E652" i="1"/>
  <c r="J59" i="1"/>
  <c r="H32" i="1"/>
  <c r="E32" i="1"/>
  <c r="K31" i="1"/>
  <c r="K32" i="1" s="1"/>
  <c r="J31" i="1"/>
  <c r="J32" i="1" s="1"/>
  <c r="I31" i="1"/>
  <c r="I32" i="1" s="1"/>
  <c r="H31" i="1"/>
  <c r="G31" i="1"/>
  <c r="G32" i="1" s="1"/>
  <c r="F31" i="1"/>
  <c r="F32" i="1" s="1"/>
  <c r="E31" i="1"/>
  <c r="J21" i="1"/>
  <c r="I21" i="1"/>
  <c r="G21" i="1"/>
  <c r="F21" i="1"/>
  <c r="E21" i="1"/>
  <c r="J20" i="1"/>
  <c r="G20" i="1"/>
  <c r="E20" i="1"/>
  <c r="K19" i="1"/>
  <c r="J16" i="1"/>
  <c r="I16" i="1"/>
  <c r="H16" i="1"/>
  <c r="K16" i="1" s="1"/>
  <c r="G16" i="1"/>
  <c r="F16" i="1"/>
  <c r="E16" i="1"/>
  <c r="K15" i="1"/>
  <c r="K14" i="1"/>
  <c r="J14" i="1"/>
  <c r="J13" i="1"/>
  <c r="I13" i="1"/>
  <c r="H13" i="1"/>
  <c r="K13" i="1" s="1"/>
  <c r="G13" i="1"/>
  <c r="F13" i="1"/>
  <c r="E13" i="1"/>
  <c r="J12" i="1"/>
  <c r="I12" i="1"/>
  <c r="I20" i="1" s="1"/>
  <c r="H12" i="1"/>
  <c r="H20" i="1" s="1"/>
  <c r="G12" i="1"/>
  <c r="F12" i="1"/>
  <c r="F20" i="1" s="1"/>
  <c r="E12" i="1"/>
  <c r="K12" i="1" s="1"/>
  <c r="J11" i="1"/>
  <c r="I11" i="1"/>
  <c r="H11" i="1"/>
  <c r="G11" i="1"/>
  <c r="F11" i="1"/>
  <c r="E11" i="1"/>
  <c r="K10" i="1"/>
  <c r="J9" i="1"/>
  <c r="I9" i="1"/>
  <c r="H9" i="1"/>
  <c r="K9" i="1" s="1"/>
  <c r="G9" i="1"/>
  <c r="F9" i="1"/>
  <c r="E9" i="1"/>
  <c r="K8" i="1"/>
  <c r="J7" i="1"/>
  <c r="J17" i="1" s="1"/>
  <c r="I7" i="1"/>
  <c r="I17" i="1" s="1"/>
  <c r="H7" i="1"/>
  <c r="H17" i="1" s="1"/>
  <c r="G7" i="1"/>
  <c r="G17" i="1" s="1"/>
  <c r="F7" i="1"/>
  <c r="F17" i="1" s="1"/>
  <c r="E7" i="1"/>
  <c r="E17" i="1" s="1"/>
  <c r="H4" i="1"/>
  <c r="H21" i="1" s="1"/>
  <c r="J3" i="1"/>
  <c r="I3" i="1"/>
  <c r="H3" i="1"/>
  <c r="G3" i="1"/>
  <c r="F3" i="1"/>
  <c r="E3" i="1"/>
  <c r="E2" i="1"/>
  <c r="J25" i="1" s="1"/>
  <c r="J24" i="1" s="1"/>
  <c r="D27" i="7" l="1"/>
  <c r="L27" i="7"/>
  <c r="E27" i="7"/>
  <c r="H9" i="7"/>
  <c r="P9" i="7"/>
  <c r="D9" i="7"/>
  <c r="L9" i="7"/>
  <c r="T9" i="7"/>
  <c r="F27" i="7"/>
  <c r="N27" i="7"/>
  <c r="N13" i="7" s="1"/>
  <c r="G27" i="7"/>
  <c r="G9" i="7" s="1"/>
  <c r="G21" i="7" s="1"/>
  <c r="O27" i="7"/>
  <c r="O31" i="7" s="1"/>
  <c r="U27" i="7"/>
  <c r="C31" i="7"/>
  <c r="C13" i="7"/>
  <c r="C12" i="7"/>
  <c r="C9" i="7"/>
  <c r="C29" i="7"/>
  <c r="C30" i="7"/>
  <c r="K31" i="7"/>
  <c r="K13" i="7"/>
  <c r="K12" i="7"/>
  <c r="K9" i="7"/>
  <c r="K29" i="7"/>
  <c r="K30" i="7"/>
  <c r="S31" i="7"/>
  <c r="S13" i="7"/>
  <c r="S12" i="7"/>
  <c r="S9" i="7"/>
  <c r="S29" i="7"/>
  <c r="S30" i="7"/>
  <c r="F30" i="7"/>
  <c r="F29" i="7"/>
  <c r="F31" i="7"/>
  <c r="F13" i="7"/>
  <c r="F12" i="7"/>
  <c r="N30" i="7"/>
  <c r="N29" i="7"/>
  <c r="N35" i="7" s="1"/>
  <c r="N31" i="7"/>
  <c r="G30" i="7"/>
  <c r="G31" i="7"/>
  <c r="G13" i="7"/>
  <c r="G12" i="7"/>
  <c r="G29" i="7"/>
  <c r="G35" i="7" s="1"/>
  <c r="O30" i="7"/>
  <c r="O29" i="7"/>
  <c r="H30" i="7"/>
  <c r="H31" i="7"/>
  <c r="H13" i="7"/>
  <c r="H12" i="7"/>
  <c r="H21" i="7" s="1"/>
  <c r="H29" i="7"/>
  <c r="H35" i="7" s="1"/>
  <c r="P30" i="7"/>
  <c r="P31" i="7"/>
  <c r="P13" i="7"/>
  <c r="P12" i="7"/>
  <c r="P29" i="7"/>
  <c r="U29" i="7"/>
  <c r="U30" i="7"/>
  <c r="U12" i="7"/>
  <c r="U31" i="7"/>
  <c r="U13" i="7"/>
  <c r="U9" i="7"/>
  <c r="U21" i="7" s="1"/>
  <c r="J31" i="7"/>
  <c r="J13" i="7"/>
  <c r="J12" i="7"/>
  <c r="J9" i="7"/>
  <c r="J29" i="7"/>
  <c r="J35" i="7" s="1"/>
  <c r="J30" i="7"/>
  <c r="M29" i="7"/>
  <c r="M30" i="7"/>
  <c r="M12" i="7"/>
  <c r="M9" i="7"/>
  <c r="M31" i="7"/>
  <c r="M13" i="7"/>
  <c r="Q31" i="7"/>
  <c r="Q13" i="7"/>
  <c r="Q12" i="7"/>
  <c r="Q30" i="7"/>
  <c r="Q29" i="7"/>
  <c r="V23" i="7"/>
  <c r="I31" i="7"/>
  <c r="I13" i="7"/>
  <c r="I12" i="7"/>
  <c r="I29" i="7"/>
  <c r="I30" i="7"/>
  <c r="D12" i="7"/>
  <c r="D29" i="7"/>
  <c r="D30" i="7"/>
  <c r="D31" i="7"/>
  <c r="D13" i="7"/>
  <c r="L12" i="7"/>
  <c r="L21" i="7" s="1"/>
  <c r="L29" i="7"/>
  <c r="L13" i="7"/>
  <c r="L30" i="7"/>
  <c r="L31" i="7"/>
  <c r="E29" i="7"/>
  <c r="E30" i="7"/>
  <c r="E12" i="7"/>
  <c r="E31" i="7"/>
  <c r="E13" i="7"/>
  <c r="E9" i="7"/>
  <c r="O13" i="7"/>
  <c r="T12" i="7"/>
  <c r="T29" i="7"/>
  <c r="T30" i="7"/>
  <c r="T31" i="7"/>
  <c r="T13" i="7"/>
  <c r="B27" i="7"/>
  <c r="R27" i="7"/>
  <c r="F9" i="7"/>
  <c r="F21" i="7" s="1"/>
  <c r="N9" i="7"/>
  <c r="P23" i="7"/>
  <c r="V4" i="7"/>
  <c r="O9" i="7"/>
  <c r="V16" i="7"/>
  <c r="Q9" i="7"/>
  <c r="Q21" i="7" s="1"/>
  <c r="V8" i="7"/>
  <c r="V32" i="7"/>
  <c r="V34" i="7" s="1"/>
  <c r="I9" i="6"/>
  <c r="I10" i="6"/>
  <c r="H23" i="6"/>
  <c r="C25" i="6"/>
  <c r="C26" i="6"/>
  <c r="H26" i="6" s="1"/>
  <c r="C27" i="6"/>
  <c r="F21" i="6"/>
  <c r="F22" i="6" s="1"/>
  <c r="F17" i="6"/>
  <c r="I8" i="6"/>
  <c r="I13" i="6"/>
  <c r="C21" i="6"/>
  <c r="C22" i="6" s="1"/>
  <c r="C17" i="6"/>
  <c r="E21" i="6"/>
  <c r="E22" i="6" s="1"/>
  <c r="E17" i="6"/>
  <c r="F25" i="6"/>
  <c r="F28" i="6" s="1"/>
  <c r="F26" i="6"/>
  <c r="F27" i="6"/>
  <c r="D21" i="6"/>
  <c r="D22" i="6" s="1"/>
  <c r="D17" i="6"/>
  <c r="H19" i="6"/>
  <c r="I11" i="6"/>
  <c r="G26" i="6"/>
  <c r="G27" i="6"/>
  <c r="G25" i="6"/>
  <c r="G28" i="6" s="1"/>
  <c r="C19" i="6"/>
  <c r="H12" i="6"/>
  <c r="I14" i="6"/>
  <c r="E27" i="6"/>
  <c r="E28" i="6" s="1"/>
  <c r="H6" i="6"/>
  <c r="D26" i="6"/>
  <c r="E26" i="6"/>
  <c r="D25" i="6"/>
  <c r="D28" i="6" s="1"/>
  <c r="G16" i="6"/>
  <c r="C20" i="6"/>
  <c r="D27" i="6"/>
  <c r="G20" i="5"/>
  <c r="G17" i="5"/>
  <c r="G21" i="5"/>
  <c r="H20" i="5"/>
  <c r="H17" i="5"/>
  <c r="E25" i="5"/>
  <c r="E26" i="5"/>
  <c r="C20" i="5"/>
  <c r="D20" i="5"/>
  <c r="I19" i="5"/>
  <c r="I16" i="5"/>
  <c r="F17" i="5"/>
  <c r="F20" i="5"/>
  <c r="G24" i="5"/>
  <c r="G25" i="5"/>
  <c r="G26" i="5"/>
  <c r="I11" i="5"/>
  <c r="F23" i="5"/>
  <c r="F22" i="5" s="1"/>
  <c r="H23" i="5"/>
  <c r="H22" i="5" s="1"/>
  <c r="I23" i="5"/>
  <c r="E16" i="5"/>
  <c r="C23" i="5"/>
  <c r="C22" i="5" s="1"/>
  <c r="C21" i="5" s="1"/>
  <c r="D23" i="5"/>
  <c r="D22" i="5" s="1"/>
  <c r="D17" i="5" s="1"/>
  <c r="I15" i="4"/>
  <c r="D17" i="4"/>
  <c r="D21" i="4"/>
  <c r="D22" i="4" s="1"/>
  <c r="H8" i="4"/>
  <c r="H19" i="4"/>
  <c r="I11" i="4"/>
  <c r="F17" i="4"/>
  <c r="F21" i="4"/>
  <c r="F22" i="4" s="1"/>
  <c r="C21" i="4"/>
  <c r="C22" i="4" s="1"/>
  <c r="C17" i="4"/>
  <c r="E17" i="4"/>
  <c r="E21" i="4"/>
  <c r="E22" i="4" s="1"/>
  <c r="H10" i="4"/>
  <c r="H6" i="4"/>
  <c r="B16" i="4"/>
  <c r="G21" i="4"/>
  <c r="G22" i="4" s="1"/>
  <c r="G17" i="4"/>
  <c r="B19" i="4"/>
  <c r="E20" i="4"/>
  <c r="H23" i="4"/>
  <c r="B26" i="4"/>
  <c r="B27" i="4" s="1"/>
  <c r="E26" i="4"/>
  <c r="E27" i="4" s="1"/>
  <c r="H18" i="4"/>
  <c r="F26" i="4"/>
  <c r="F27" i="4" s="1"/>
  <c r="I27" i="3"/>
  <c r="I29" i="3" s="1"/>
  <c r="I28" i="3"/>
  <c r="H22" i="3"/>
  <c r="H23" i="3" s="1"/>
  <c r="H18" i="3"/>
  <c r="G22" i="3"/>
  <c r="G23" i="3" s="1"/>
  <c r="G18" i="3"/>
  <c r="F28" i="3"/>
  <c r="F27" i="3"/>
  <c r="J22" i="3"/>
  <c r="J23" i="3" s="1"/>
  <c r="J18" i="3"/>
  <c r="E17" i="3"/>
  <c r="G28" i="3"/>
  <c r="M33" i="3"/>
  <c r="F17" i="3"/>
  <c r="G564" i="3"/>
  <c r="G556" i="3"/>
  <c r="G548" i="3"/>
  <c r="G540" i="3"/>
  <c r="G533" i="3"/>
  <c r="H533" i="3" s="1"/>
  <c r="G525" i="3"/>
  <c r="G518" i="3"/>
  <c r="G510" i="3"/>
  <c r="G502" i="3"/>
  <c r="G495" i="3"/>
  <c r="G487" i="3"/>
  <c r="G479" i="3"/>
  <c r="G563" i="3"/>
  <c r="G555" i="3"/>
  <c r="G547" i="3"/>
  <c r="G539" i="3"/>
  <c r="G532" i="3"/>
  <c r="G524" i="3"/>
  <c r="G517" i="3"/>
  <c r="G509" i="3"/>
  <c r="G501" i="3"/>
  <c r="G494" i="3"/>
  <c r="G486" i="3"/>
  <c r="G478" i="3"/>
  <c r="G562" i="3"/>
  <c r="G554" i="3"/>
  <c r="G546" i="3"/>
  <c r="G538" i="3"/>
  <c r="G531" i="3"/>
  <c r="G523" i="3"/>
  <c r="G516" i="3"/>
  <c r="G508" i="3"/>
  <c r="G500" i="3"/>
  <c r="G493" i="3"/>
  <c r="G485" i="3"/>
  <c r="G477" i="3"/>
  <c r="G558" i="3"/>
  <c r="G550" i="3"/>
  <c r="G542" i="3"/>
  <c r="G534" i="3"/>
  <c r="G527" i="3"/>
  <c r="G520" i="3"/>
  <c r="H520" i="3" s="1"/>
  <c r="G512" i="3"/>
  <c r="G504" i="3"/>
  <c r="G497" i="3"/>
  <c r="G489" i="3"/>
  <c r="G481" i="3"/>
  <c r="G473" i="3"/>
  <c r="G566" i="3"/>
  <c r="G552" i="3"/>
  <c r="G536" i="3"/>
  <c r="G521" i="3"/>
  <c r="G506" i="3"/>
  <c r="G491" i="3"/>
  <c r="G475" i="3"/>
  <c r="G565" i="3"/>
  <c r="G549" i="3"/>
  <c r="G561" i="3"/>
  <c r="G545" i="3"/>
  <c r="G530" i="3"/>
  <c r="G515" i="3"/>
  <c r="G499" i="3"/>
  <c r="G484" i="3"/>
  <c r="H28" i="3"/>
  <c r="H29" i="3" s="1"/>
  <c r="G560" i="3"/>
  <c r="G544" i="3"/>
  <c r="G529" i="3"/>
  <c r="G514" i="3"/>
  <c r="G483" i="3"/>
  <c r="G559" i="3"/>
  <c r="G543" i="3"/>
  <c r="G528" i="3"/>
  <c r="G513" i="3"/>
  <c r="G498" i="3"/>
  <c r="G482" i="3"/>
  <c r="G568" i="3"/>
  <c r="G557" i="3"/>
  <c r="G541" i="3"/>
  <c r="G526" i="3"/>
  <c r="G511" i="3"/>
  <c r="G496" i="3"/>
  <c r="G480" i="3"/>
  <c r="D27" i="3"/>
  <c r="E32" i="3"/>
  <c r="E33" i="3" s="1"/>
  <c r="G53" i="3"/>
  <c r="G71" i="3"/>
  <c r="G93" i="3"/>
  <c r="G114" i="3"/>
  <c r="G130" i="3"/>
  <c r="G503" i="3"/>
  <c r="G537" i="3"/>
  <c r="D17" i="3"/>
  <c r="G846" i="3"/>
  <c r="G838" i="3"/>
  <c r="G830" i="3"/>
  <c r="G822" i="3"/>
  <c r="G814" i="3"/>
  <c r="G806" i="3"/>
  <c r="G799" i="3"/>
  <c r="G791" i="3"/>
  <c r="G783" i="3"/>
  <c r="G776" i="3"/>
  <c r="G768" i="3"/>
  <c r="G760" i="3"/>
  <c r="G845" i="3"/>
  <c r="G837" i="3"/>
  <c r="G829" i="3"/>
  <c r="G821" i="3"/>
  <c r="G813" i="3"/>
  <c r="G805" i="3"/>
  <c r="G798" i="3"/>
  <c r="G790" i="3"/>
  <c r="G782" i="3"/>
  <c r="G775" i="3"/>
  <c r="G767" i="3"/>
  <c r="G759" i="3"/>
  <c r="G844" i="3"/>
  <c r="G836" i="3"/>
  <c r="G828" i="3"/>
  <c r="G820" i="3"/>
  <c r="G812" i="3"/>
  <c r="G804" i="3"/>
  <c r="G797" i="3"/>
  <c r="G789" i="3"/>
  <c r="G774" i="3"/>
  <c r="G766" i="3"/>
  <c r="G758" i="3"/>
  <c r="G843" i="3"/>
  <c r="G835" i="3"/>
  <c r="G827" i="3"/>
  <c r="G819" i="3"/>
  <c r="G811" i="3"/>
  <c r="G803" i="3"/>
  <c r="G796" i="3"/>
  <c r="G788" i="3"/>
  <c r="G781" i="3"/>
  <c r="G773" i="3"/>
  <c r="G765" i="3"/>
  <c r="G842" i="3"/>
  <c r="G834" i="3"/>
  <c r="G826" i="3"/>
  <c r="G818" i="3"/>
  <c r="G810" i="3"/>
  <c r="G802" i="3"/>
  <c r="G795" i="3"/>
  <c r="G787" i="3"/>
  <c r="G780" i="3"/>
  <c r="G772" i="3"/>
  <c r="G764" i="3"/>
  <c r="G849" i="3"/>
  <c r="G841" i="3"/>
  <c r="G833" i="3"/>
  <c r="G825" i="3"/>
  <c r="G817" i="3"/>
  <c r="G809" i="3"/>
  <c r="G794" i="3"/>
  <c r="G786" i="3"/>
  <c r="G779" i="3"/>
  <c r="G771" i="3"/>
  <c r="G847" i="3"/>
  <c r="G839" i="3"/>
  <c r="G831" i="3"/>
  <c r="G823" i="3"/>
  <c r="G815" i="3"/>
  <c r="G807" i="3"/>
  <c r="G800" i="3"/>
  <c r="G792" i="3"/>
  <c r="G784" i="3"/>
  <c r="G777" i="3"/>
  <c r="G769" i="3"/>
  <c r="G761" i="3"/>
  <c r="G848" i="3"/>
  <c r="G785" i="3"/>
  <c r="G840" i="3"/>
  <c r="G832" i="3"/>
  <c r="G778" i="3"/>
  <c r="G824" i="3"/>
  <c r="G770" i="3"/>
  <c r="G816" i="3"/>
  <c r="G763" i="3"/>
  <c r="G808" i="3"/>
  <c r="G762" i="3"/>
  <c r="G793" i="3"/>
  <c r="G801" i="3"/>
  <c r="H801" i="3" s="1"/>
  <c r="M7" i="3"/>
  <c r="M14" i="3"/>
  <c r="G952" i="3"/>
  <c r="G944" i="3"/>
  <c r="G936" i="3"/>
  <c r="G928" i="3"/>
  <c r="G920" i="3"/>
  <c r="G912" i="3"/>
  <c r="G905" i="3"/>
  <c r="H905" i="3" s="1"/>
  <c r="G897" i="3"/>
  <c r="G889" i="3"/>
  <c r="G882" i="3"/>
  <c r="G874" i="3"/>
  <c r="G866" i="3"/>
  <c r="G858" i="3"/>
  <c r="G951" i="3"/>
  <c r="G943" i="3"/>
  <c r="G935" i="3"/>
  <c r="G927" i="3"/>
  <c r="G919" i="3"/>
  <c r="G911" i="3"/>
  <c r="G904" i="3"/>
  <c r="G896" i="3"/>
  <c r="G888" i="3"/>
  <c r="G881" i="3"/>
  <c r="G873" i="3"/>
  <c r="G865" i="3"/>
  <c r="G857" i="3"/>
  <c r="G950" i="3"/>
  <c r="G942" i="3"/>
  <c r="G934" i="3"/>
  <c r="G926" i="3"/>
  <c r="G918" i="3"/>
  <c r="G910" i="3"/>
  <c r="G903" i="3"/>
  <c r="G895" i="3"/>
  <c r="G887" i="3"/>
  <c r="G880" i="3"/>
  <c r="G872" i="3"/>
  <c r="G864" i="3"/>
  <c r="G856" i="3"/>
  <c r="G949" i="3"/>
  <c r="G941" i="3"/>
  <c r="G933" i="3"/>
  <c r="G925" i="3"/>
  <c r="G917" i="3"/>
  <c r="G909" i="3"/>
  <c r="G902" i="3"/>
  <c r="G894" i="3"/>
  <c r="G886" i="3"/>
  <c r="G879" i="3"/>
  <c r="G871" i="3"/>
  <c r="G863" i="3"/>
  <c r="G855" i="3"/>
  <c r="G948" i="3"/>
  <c r="G940" i="3"/>
  <c r="G932" i="3"/>
  <c r="G924" i="3"/>
  <c r="G916" i="3"/>
  <c r="G908" i="3"/>
  <c r="G901" i="3"/>
  <c r="G893" i="3"/>
  <c r="G885" i="3"/>
  <c r="G878" i="3"/>
  <c r="G870" i="3"/>
  <c r="G862" i="3"/>
  <c r="G854" i="3"/>
  <c r="G947" i="3"/>
  <c r="G939" i="3"/>
  <c r="G931" i="3"/>
  <c r="G923" i="3"/>
  <c r="G915" i="3"/>
  <c r="G907" i="3"/>
  <c r="G900" i="3"/>
  <c r="G892" i="3"/>
  <c r="G877" i="3"/>
  <c r="G869" i="3"/>
  <c r="G861" i="3"/>
  <c r="G953" i="3"/>
  <c r="G945" i="3"/>
  <c r="G937" i="3"/>
  <c r="G929" i="3"/>
  <c r="G921" i="3"/>
  <c r="G913" i="3"/>
  <c r="G898" i="3"/>
  <c r="G890" i="3"/>
  <c r="G883" i="3"/>
  <c r="G875" i="3"/>
  <c r="G867" i="3"/>
  <c r="G859" i="3"/>
  <c r="G906" i="3"/>
  <c r="G899" i="3"/>
  <c r="G954" i="3"/>
  <c r="G891" i="3"/>
  <c r="G946" i="3"/>
  <c r="G938" i="3"/>
  <c r="G884" i="3"/>
  <c r="G930" i="3"/>
  <c r="G876" i="3"/>
  <c r="G914" i="3"/>
  <c r="G922" i="3"/>
  <c r="G868" i="3"/>
  <c r="G860" i="3"/>
  <c r="J27" i="3"/>
  <c r="J29" i="3" s="1"/>
  <c r="G61" i="3"/>
  <c r="G79" i="3"/>
  <c r="G99" i="3"/>
  <c r="G476" i="3"/>
  <c r="G519" i="3"/>
  <c r="G33" i="3"/>
  <c r="G32" i="3"/>
  <c r="L17" i="3"/>
  <c r="M19" i="3"/>
  <c r="M21" i="3" s="1"/>
  <c r="G131" i="3"/>
  <c r="G124" i="3"/>
  <c r="G116" i="3"/>
  <c r="G108" i="3"/>
  <c r="G100" i="3"/>
  <c r="G94" i="3"/>
  <c r="G86" i="3"/>
  <c r="G78" i="3"/>
  <c r="G70" i="3"/>
  <c r="G63" i="3"/>
  <c r="G55" i="3"/>
  <c r="G47" i="3"/>
  <c r="G121" i="3"/>
  <c r="G113" i="3"/>
  <c r="G105" i="3"/>
  <c r="G91" i="3"/>
  <c r="G83" i="3"/>
  <c r="G75" i="3"/>
  <c r="G68" i="3"/>
  <c r="G60" i="3"/>
  <c r="G52" i="3"/>
  <c r="G128" i="3"/>
  <c r="G120" i="3"/>
  <c r="G112" i="3"/>
  <c r="G104" i="3"/>
  <c r="G90" i="3"/>
  <c r="G82" i="3"/>
  <c r="G74" i="3"/>
  <c r="G67" i="3"/>
  <c r="G59" i="3"/>
  <c r="G51" i="3"/>
  <c r="G127" i="3"/>
  <c r="G119" i="3"/>
  <c r="G111" i="3"/>
  <c r="G103" i="3"/>
  <c r="G97" i="3"/>
  <c r="H97" i="3" s="1"/>
  <c r="I97" i="3" s="1"/>
  <c r="G89" i="3"/>
  <c r="G81" i="3"/>
  <c r="G73" i="3"/>
  <c r="G66" i="3"/>
  <c r="G58" i="3"/>
  <c r="G50" i="3"/>
  <c r="M24" i="3"/>
  <c r="N11" i="3" s="1"/>
  <c r="G126" i="3"/>
  <c r="G118" i="3"/>
  <c r="G110" i="3"/>
  <c r="G102" i="3"/>
  <c r="G96" i="3"/>
  <c r="G88" i="3"/>
  <c r="G80" i="3"/>
  <c r="G72" i="3"/>
  <c r="G65" i="3"/>
  <c r="G57" i="3"/>
  <c r="G49" i="3"/>
  <c r="G1043" i="3"/>
  <c r="G1035" i="3"/>
  <c r="G1027" i="3"/>
  <c r="G1019" i="3"/>
  <c r="G1011" i="3"/>
  <c r="G1003" i="3"/>
  <c r="G995" i="3"/>
  <c r="G987" i="3"/>
  <c r="G979" i="3"/>
  <c r="G971" i="3"/>
  <c r="G963" i="3"/>
  <c r="G1042" i="3"/>
  <c r="G1034" i="3"/>
  <c r="G1026" i="3"/>
  <c r="G1018" i="3"/>
  <c r="G1010" i="3"/>
  <c r="G1002" i="3"/>
  <c r="G994" i="3"/>
  <c r="G986" i="3"/>
  <c r="G978" i="3"/>
  <c r="G970" i="3"/>
  <c r="G962" i="3"/>
  <c r="G1041" i="3"/>
  <c r="G1033" i="3"/>
  <c r="G1025" i="3"/>
  <c r="G1017" i="3"/>
  <c r="G1009" i="3"/>
  <c r="G1001" i="3"/>
  <c r="G993" i="3"/>
  <c r="G985" i="3"/>
  <c r="G977" i="3"/>
  <c r="G969" i="3"/>
  <c r="G961" i="3"/>
  <c r="G1040" i="3"/>
  <c r="G1032" i="3"/>
  <c r="G1024" i="3"/>
  <c r="G1016" i="3"/>
  <c r="G1008" i="3"/>
  <c r="G1000" i="3"/>
  <c r="G992" i="3"/>
  <c r="G984" i="3"/>
  <c r="G976" i="3"/>
  <c r="G968" i="3"/>
  <c r="G960" i="3"/>
  <c r="G1039" i="3"/>
  <c r="G1031" i="3"/>
  <c r="G1023" i="3"/>
  <c r="G1015" i="3"/>
  <c r="G1007" i="3"/>
  <c r="G999" i="3"/>
  <c r="G991" i="3"/>
  <c r="G983" i="3"/>
  <c r="G975" i="3"/>
  <c r="G967" i="3"/>
  <c r="G959" i="3"/>
  <c r="G1038" i="3"/>
  <c r="G1030" i="3"/>
  <c r="G1022" i="3"/>
  <c r="G1014" i="3"/>
  <c r="G1006" i="3"/>
  <c r="G998" i="3"/>
  <c r="G990" i="3"/>
  <c r="G982" i="3"/>
  <c r="G974" i="3"/>
  <c r="G966" i="3"/>
  <c r="G958" i="3"/>
  <c r="G1036" i="3"/>
  <c r="G1028" i="3"/>
  <c r="G1020" i="3"/>
  <c r="G1012" i="3"/>
  <c r="G1004" i="3"/>
  <c r="G996" i="3"/>
  <c r="G988" i="3"/>
  <c r="G980" i="3"/>
  <c r="G972" i="3"/>
  <c r="G964" i="3"/>
  <c r="G1037" i="3"/>
  <c r="G973" i="3"/>
  <c r="G1029" i="3"/>
  <c r="G965" i="3"/>
  <c r="G1021" i="3"/>
  <c r="G1013" i="3"/>
  <c r="G1005" i="3"/>
  <c r="G997" i="3"/>
  <c r="G989" i="3"/>
  <c r="G981" i="3"/>
  <c r="J33" i="3"/>
  <c r="M32" i="3"/>
  <c r="G62" i="3"/>
  <c r="G84" i="3"/>
  <c r="G101" i="3"/>
  <c r="G123" i="3"/>
  <c r="G488" i="3"/>
  <c r="G567" i="3"/>
  <c r="K22" i="3"/>
  <c r="K23" i="3" s="1"/>
  <c r="K18" i="3"/>
  <c r="I22" i="3"/>
  <c r="I23" i="3" s="1"/>
  <c r="I18" i="3"/>
  <c r="G679" i="3"/>
  <c r="P36" i="3"/>
  <c r="G681" i="3" s="1"/>
  <c r="P35" i="3"/>
  <c r="G680" i="3" s="1"/>
  <c r="M12" i="3"/>
  <c r="G29" i="3"/>
  <c r="D32" i="3"/>
  <c r="D33" i="3"/>
  <c r="L32" i="3"/>
  <c r="L33" i="3"/>
  <c r="E28" i="3"/>
  <c r="E29" i="3" s="1"/>
  <c r="F32" i="3"/>
  <c r="F33" i="3" s="1"/>
  <c r="G137" i="3"/>
  <c r="G145" i="3"/>
  <c r="G154" i="3"/>
  <c r="G161" i="3"/>
  <c r="G168" i="3"/>
  <c r="G176" i="3"/>
  <c r="G184" i="3"/>
  <c r="G192" i="3"/>
  <c r="G200" i="3"/>
  <c r="G207" i="3"/>
  <c r="G215" i="3"/>
  <c r="G223" i="3"/>
  <c r="G231" i="3"/>
  <c r="G239" i="3"/>
  <c r="G246" i="3"/>
  <c r="G138" i="3"/>
  <c r="G146" i="3"/>
  <c r="G155" i="3"/>
  <c r="G162" i="3"/>
  <c r="G169" i="3"/>
  <c r="G177" i="3"/>
  <c r="G185" i="3"/>
  <c r="G193" i="3"/>
  <c r="G201" i="3"/>
  <c r="G208" i="3"/>
  <c r="G216" i="3"/>
  <c r="G224" i="3"/>
  <c r="G232" i="3"/>
  <c r="G240" i="3"/>
  <c r="G247" i="3"/>
  <c r="G140" i="3"/>
  <c r="G149" i="3"/>
  <c r="G156" i="3"/>
  <c r="G164" i="3"/>
  <c r="G171" i="3"/>
  <c r="G179" i="3"/>
  <c r="G187" i="3"/>
  <c r="G195" i="3"/>
  <c r="G203" i="3"/>
  <c r="G210" i="3"/>
  <c r="G218" i="3"/>
  <c r="G226" i="3"/>
  <c r="G234" i="3"/>
  <c r="E15" i="2"/>
  <c r="E19" i="2"/>
  <c r="E18" i="2"/>
  <c r="E13" i="2"/>
  <c r="E3" i="2"/>
  <c r="E7" i="2"/>
  <c r="E12" i="2"/>
  <c r="C15" i="2"/>
  <c r="D18" i="2"/>
  <c r="C23" i="2"/>
  <c r="D23" i="2"/>
  <c r="D15" i="2"/>
  <c r="E22" i="1"/>
  <c r="E23" i="1" s="1"/>
  <c r="G22" i="1"/>
  <c r="H22" i="1"/>
  <c r="F22" i="1"/>
  <c r="I22" i="1"/>
  <c r="I23" i="1" s="1"/>
  <c r="I18" i="1"/>
  <c r="K20" i="1"/>
  <c r="J22" i="1"/>
  <c r="J23" i="1" s="1"/>
  <c r="J18" i="1"/>
  <c r="J27" i="1"/>
  <c r="J28" i="1" s="1"/>
  <c r="K11" i="1"/>
  <c r="K25" i="1"/>
  <c r="E25" i="1"/>
  <c r="E24" i="1" s="1"/>
  <c r="F25" i="1"/>
  <c r="F24" i="1" s="1"/>
  <c r="K7" i="1"/>
  <c r="G25" i="1"/>
  <c r="G24" i="1" s="1"/>
  <c r="H25" i="1"/>
  <c r="H24" i="1" s="1"/>
  <c r="K4" i="1"/>
  <c r="K6" i="1" s="1"/>
  <c r="I25" i="1"/>
  <c r="I24" i="1" s="1"/>
  <c r="I21" i="7" l="1"/>
  <c r="K21" i="7"/>
  <c r="S21" i="7"/>
  <c r="M21" i="7"/>
  <c r="T21" i="7"/>
  <c r="T26" i="7" s="1"/>
  <c r="D35" i="7"/>
  <c r="P21" i="7"/>
  <c r="P24" i="7" s="1"/>
  <c r="D21" i="7"/>
  <c r="O35" i="7"/>
  <c r="C35" i="7"/>
  <c r="E21" i="7"/>
  <c r="E24" i="7" s="1"/>
  <c r="E25" i="7" s="1"/>
  <c r="O12" i="7"/>
  <c r="O21" i="7" s="1"/>
  <c r="N12" i="7"/>
  <c r="N21" i="7" s="1"/>
  <c r="C21" i="7"/>
  <c r="C26" i="7" s="1"/>
  <c r="L35" i="7"/>
  <c r="D26" i="7"/>
  <c r="D24" i="7"/>
  <c r="D25" i="7" s="1"/>
  <c r="P26" i="7"/>
  <c r="H24" i="7"/>
  <c r="H25" i="7" s="1"/>
  <c r="H26" i="7"/>
  <c r="L26" i="7"/>
  <c r="L24" i="7"/>
  <c r="L25" i="7" s="1"/>
  <c r="I26" i="7"/>
  <c r="I24" i="7"/>
  <c r="I25" i="7" s="1"/>
  <c r="T24" i="7"/>
  <c r="T25" i="7" s="1"/>
  <c r="I35" i="7"/>
  <c r="M35" i="7"/>
  <c r="F35" i="7"/>
  <c r="K35" i="7"/>
  <c r="G24" i="7"/>
  <c r="G25" i="7" s="1"/>
  <c r="G26" i="7"/>
  <c r="F24" i="7"/>
  <c r="F25" i="7" s="1"/>
  <c r="F26" i="7"/>
  <c r="J21" i="7"/>
  <c r="S35" i="7"/>
  <c r="U24" i="7"/>
  <c r="U25" i="7" s="1"/>
  <c r="U26" i="7"/>
  <c r="K26" i="7"/>
  <c r="K24" i="7"/>
  <c r="K25" i="7" s="1"/>
  <c r="R31" i="7"/>
  <c r="R13" i="7"/>
  <c r="R12" i="7"/>
  <c r="R9" i="7"/>
  <c r="R29" i="7"/>
  <c r="R30" i="7"/>
  <c r="T35" i="7"/>
  <c r="E35" i="7"/>
  <c r="V21" i="7"/>
  <c r="U35" i="7"/>
  <c r="S26" i="7"/>
  <c r="S24" i="7"/>
  <c r="S25" i="7" s="1"/>
  <c r="Q26" i="7"/>
  <c r="Q24" i="7"/>
  <c r="B31" i="7"/>
  <c r="V27" i="7"/>
  <c r="W16" i="7" s="1"/>
  <c r="B13" i="7"/>
  <c r="B12" i="7"/>
  <c r="B9" i="7"/>
  <c r="B29" i="7"/>
  <c r="B30" i="7"/>
  <c r="M24" i="7"/>
  <c r="M25" i="7" s="1"/>
  <c r="M26" i="7"/>
  <c r="P35" i="7"/>
  <c r="Q35" i="7"/>
  <c r="I6" i="6"/>
  <c r="H16" i="6"/>
  <c r="C28" i="6"/>
  <c r="H25" i="6"/>
  <c r="D34" i="6"/>
  <c r="D36" i="6" s="1"/>
  <c r="D35" i="6"/>
  <c r="D29" i="6"/>
  <c r="G21" i="6"/>
  <c r="G22" i="6" s="1"/>
  <c r="G17" i="6"/>
  <c r="E35" i="6"/>
  <c r="E29" i="6"/>
  <c r="E34" i="6"/>
  <c r="E36" i="6" s="1"/>
  <c r="I12" i="6"/>
  <c r="C34" i="6"/>
  <c r="C36" i="6" s="1"/>
  <c r="C35" i="6"/>
  <c r="C29" i="6"/>
  <c r="F35" i="6"/>
  <c r="F29" i="6"/>
  <c r="F34" i="6"/>
  <c r="F36" i="6" s="1"/>
  <c r="I7" i="6"/>
  <c r="I15" i="6"/>
  <c r="H27" i="6"/>
  <c r="C33" i="5"/>
  <c r="C35" i="5" s="1"/>
  <c r="C34" i="5"/>
  <c r="E17" i="5"/>
  <c r="E20" i="5"/>
  <c r="E21" i="5"/>
  <c r="D21" i="5"/>
  <c r="H26" i="5"/>
  <c r="H24" i="5"/>
  <c r="H25" i="5"/>
  <c r="F24" i="5"/>
  <c r="F25" i="5"/>
  <c r="F26" i="5"/>
  <c r="F21" i="5"/>
  <c r="E27" i="5"/>
  <c r="H21" i="5"/>
  <c r="I20" i="5"/>
  <c r="I21" i="5" s="1"/>
  <c r="I17" i="5"/>
  <c r="D24" i="5"/>
  <c r="D27" i="5" s="1"/>
  <c r="D25" i="5"/>
  <c r="D26" i="5"/>
  <c r="C24" i="5"/>
  <c r="I22" i="5"/>
  <c r="C26" i="5"/>
  <c r="I26" i="5" s="1"/>
  <c r="C25" i="5"/>
  <c r="G27" i="5"/>
  <c r="G28" i="5" s="1"/>
  <c r="C17" i="5"/>
  <c r="G34" i="5"/>
  <c r="G33" i="5"/>
  <c r="G35" i="5" s="1"/>
  <c r="C33" i="4"/>
  <c r="C35" i="4" s="1"/>
  <c r="C34" i="4"/>
  <c r="C28" i="4"/>
  <c r="H16" i="4"/>
  <c r="I6" i="4"/>
  <c r="F28" i="4"/>
  <c r="F34" i="4"/>
  <c r="F33" i="4"/>
  <c r="F35" i="4" s="1"/>
  <c r="I9" i="4"/>
  <c r="H26" i="4"/>
  <c r="I7" i="4"/>
  <c r="H25" i="4"/>
  <c r="H27" i="4" s="1"/>
  <c r="I14" i="4"/>
  <c r="I12" i="4"/>
  <c r="I10" i="4"/>
  <c r="B21" i="4"/>
  <c r="B22" i="4" s="1"/>
  <c r="B17" i="4"/>
  <c r="I13" i="4"/>
  <c r="I8" i="4"/>
  <c r="E34" i="4"/>
  <c r="E33" i="4"/>
  <c r="E35" i="4" s="1"/>
  <c r="E28" i="4"/>
  <c r="I18" i="4"/>
  <c r="H20" i="4"/>
  <c r="G28" i="4"/>
  <c r="G33" i="4"/>
  <c r="G35" i="4" s="1"/>
  <c r="G34" i="4"/>
  <c r="D33" i="4"/>
  <c r="D35" i="4" s="1"/>
  <c r="D34" i="4"/>
  <c r="D28" i="4"/>
  <c r="N14" i="3"/>
  <c r="H30" i="3"/>
  <c r="H35" i="3"/>
  <c r="H34" i="3"/>
  <c r="H36" i="3" s="1"/>
  <c r="G660" i="3"/>
  <c r="G652" i="3"/>
  <c r="G644" i="3"/>
  <c r="G636" i="3"/>
  <c r="G628" i="3"/>
  <c r="G620" i="3"/>
  <c r="G613" i="3"/>
  <c r="H613" i="3" s="1"/>
  <c r="G605" i="3"/>
  <c r="G590" i="3"/>
  <c r="G582" i="3"/>
  <c r="G574" i="3"/>
  <c r="G659" i="3"/>
  <c r="G651" i="3"/>
  <c r="G643" i="3"/>
  <c r="G635" i="3"/>
  <c r="G627" i="3"/>
  <c r="G619" i="3"/>
  <c r="G612" i="3"/>
  <c r="G604" i="3"/>
  <c r="G597" i="3"/>
  <c r="G589" i="3"/>
  <c r="G581" i="3"/>
  <c r="G573" i="3"/>
  <c r="G658" i="3"/>
  <c r="G650" i="3"/>
  <c r="G642" i="3"/>
  <c r="G634" i="3"/>
  <c r="G626" i="3"/>
  <c r="G618" i="3"/>
  <c r="G611" i="3"/>
  <c r="G603" i="3"/>
  <c r="G596" i="3"/>
  <c r="G588" i="3"/>
  <c r="G580" i="3"/>
  <c r="G572" i="3"/>
  <c r="G654" i="3"/>
  <c r="G646" i="3"/>
  <c r="G638" i="3"/>
  <c r="G630" i="3"/>
  <c r="G622" i="3"/>
  <c r="G614" i="3"/>
  <c r="G607" i="3"/>
  <c r="G599" i="3"/>
  <c r="G592" i="3"/>
  <c r="G584" i="3"/>
  <c r="G576" i="3"/>
  <c r="G661" i="3"/>
  <c r="G645" i="3"/>
  <c r="G629" i="3"/>
  <c r="G598" i="3"/>
  <c r="G585" i="3"/>
  <c r="G656" i="3"/>
  <c r="G640" i="3"/>
  <c r="G624" i="3"/>
  <c r="G609" i="3"/>
  <c r="G595" i="3"/>
  <c r="G579" i="3"/>
  <c r="G655" i="3"/>
  <c r="G639" i="3"/>
  <c r="G623" i="3"/>
  <c r="G608" i="3"/>
  <c r="G594" i="3"/>
  <c r="G578" i="3"/>
  <c r="I35" i="3"/>
  <c r="G653" i="3"/>
  <c r="G637" i="3"/>
  <c r="G621" i="3"/>
  <c r="G606" i="3"/>
  <c r="G593" i="3"/>
  <c r="G577" i="3"/>
  <c r="G663" i="3"/>
  <c r="G649" i="3"/>
  <c r="G633" i="3"/>
  <c r="G617" i="3"/>
  <c r="G602" i="3"/>
  <c r="G591" i="3"/>
  <c r="G575" i="3"/>
  <c r="G647" i="3"/>
  <c r="G662" i="3"/>
  <c r="G648" i="3"/>
  <c r="G632" i="3"/>
  <c r="G616" i="3"/>
  <c r="G601" i="3"/>
  <c r="G587" i="3"/>
  <c r="I34" i="3"/>
  <c r="I36" i="3" s="1"/>
  <c r="G657" i="3"/>
  <c r="G586" i="3"/>
  <c r="G641" i="3"/>
  <c r="G583" i="3"/>
  <c r="G631" i="3"/>
  <c r="I30" i="3"/>
  <c r="G625" i="3"/>
  <c r="G615" i="3"/>
  <c r="G610" i="3"/>
  <c r="G600" i="3"/>
  <c r="L22" i="3"/>
  <c r="L23" i="3" s="1"/>
  <c r="L18" i="3"/>
  <c r="N7" i="3"/>
  <c r="J34" i="3"/>
  <c r="J36" i="3" s="1"/>
  <c r="J30" i="3"/>
  <c r="J35" i="3"/>
  <c r="N16" i="3"/>
  <c r="D29" i="3"/>
  <c r="M27" i="3"/>
  <c r="F29" i="3"/>
  <c r="N13" i="3"/>
  <c r="K34" i="3"/>
  <c r="K36" i="3" s="1"/>
  <c r="K30" i="3"/>
  <c r="K35" i="3"/>
  <c r="F18" i="3"/>
  <c r="F22" i="3"/>
  <c r="F23" i="3" s="1"/>
  <c r="M28" i="3"/>
  <c r="M20" i="3"/>
  <c r="N12" i="3"/>
  <c r="N9" i="3"/>
  <c r="N8" i="3"/>
  <c r="N15" i="3"/>
  <c r="D18" i="3"/>
  <c r="M17" i="3"/>
  <c r="D22" i="3"/>
  <c r="D23" i="3" s="1"/>
  <c r="G467" i="3"/>
  <c r="G459" i="3"/>
  <c r="G451" i="3"/>
  <c r="G443" i="3"/>
  <c r="G435" i="3"/>
  <c r="G427" i="3"/>
  <c r="G419" i="3"/>
  <c r="G411" i="3"/>
  <c r="G404" i="3"/>
  <c r="G396" i="3"/>
  <c r="G388" i="3"/>
  <c r="G381" i="3"/>
  <c r="G373" i="3"/>
  <c r="G365" i="3"/>
  <c r="G357" i="3"/>
  <c r="G466" i="3"/>
  <c r="G458" i="3"/>
  <c r="G450" i="3"/>
  <c r="G442" i="3"/>
  <c r="G434" i="3"/>
  <c r="G426" i="3"/>
  <c r="G418" i="3"/>
  <c r="G410" i="3"/>
  <c r="G403" i="3"/>
  <c r="G395" i="3"/>
  <c r="G387" i="3"/>
  <c r="G380" i="3"/>
  <c r="G372" i="3"/>
  <c r="G364" i="3"/>
  <c r="G356" i="3"/>
  <c r="G465" i="3"/>
  <c r="G457" i="3"/>
  <c r="G449" i="3"/>
  <c r="G441" i="3"/>
  <c r="G433" i="3"/>
  <c r="G425" i="3"/>
  <c r="G417" i="3"/>
  <c r="G409" i="3"/>
  <c r="G402" i="3"/>
  <c r="G394" i="3"/>
  <c r="G386" i="3"/>
  <c r="G379" i="3"/>
  <c r="G371" i="3"/>
  <c r="G363" i="3"/>
  <c r="G355" i="3"/>
  <c r="G461" i="3"/>
  <c r="G453" i="3"/>
  <c r="G445" i="3"/>
  <c r="G437" i="3"/>
  <c r="G429" i="3"/>
  <c r="G421" i="3"/>
  <c r="G413" i="3"/>
  <c r="G406" i="3"/>
  <c r="G398" i="3"/>
  <c r="G390" i="3"/>
  <c r="G383" i="3"/>
  <c r="G375" i="3"/>
  <c r="G367" i="3"/>
  <c r="G359" i="3"/>
  <c r="G455" i="3"/>
  <c r="G439" i="3"/>
  <c r="G423" i="3"/>
  <c r="G408" i="3"/>
  <c r="H408" i="3" s="1"/>
  <c r="G392" i="3"/>
  <c r="G377" i="3"/>
  <c r="G361" i="3"/>
  <c r="G34" i="3"/>
  <c r="G36" i="3" s="1"/>
  <c r="G464" i="3"/>
  <c r="G448" i="3"/>
  <c r="G432" i="3"/>
  <c r="G416" i="3"/>
  <c r="G401" i="3"/>
  <c r="G370" i="3"/>
  <c r="G463" i="3"/>
  <c r="G447" i="3"/>
  <c r="G431" i="3"/>
  <c r="G415" i="3"/>
  <c r="G400" i="3"/>
  <c r="G385" i="3"/>
  <c r="G369" i="3"/>
  <c r="G462" i="3"/>
  <c r="G446" i="3"/>
  <c r="G430" i="3"/>
  <c r="G414" i="3"/>
  <c r="G399" i="3"/>
  <c r="G384" i="3"/>
  <c r="G368" i="3"/>
  <c r="G35" i="3"/>
  <c r="G460" i="3"/>
  <c r="G444" i="3"/>
  <c r="G428" i="3"/>
  <c r="G412" i="3"/>
  <c r="G397" i="3"/>
  <c r="G382" i="3"/>
  <c r="G366" i="3"/>
  <c r="G452" i="3"/>
  <c r="G407" i="3"/>
  <c r="G374" i="3"/>
  <c r="G440" i="3"/>
  <c r="G405" i="3"/>
  <c r="G362" i="3"/>
  <c r="G438" i="3"/>
  <c r="G393" i="3"/>
  <c r="G360" i="3"/>
  <c r="G436" i="3"/>
  <c r="G391" i="3"/>
  <c r="G358" i="3"/>
  <c r="G30" i="3"/>
  <c r="G424" i="3"/>
  <c r="G389" i="3"/>
  <c r="G422" i="3"/>
  <c r="G456" i="3"/>
  <c r="G420" i="3"/>
  <c r="G378" i="3"/>
  <c r="G454" i="3"/>
  <c r="G376" i="3"/>
  <c r="E18" i="3"/>
  <c r="E22" i="3"/>
  <c r="E23" i="3" s="1"/>
  <c r="N10" i="3"/>
  <c r="C25" i="2"/>
  <c r="E23" i="2"/>
  <c r="C26" i="2"/>
  <c r="C22" i="2"/>
  <c r="C20" i="2"/>
  <c r="C16" i="2"/>
  <c r="E20" i="2"/>
  <c r="E21" i="2" s="1"/>
  <c r="E16" i="2"/>
  <c r="E22" i="2"/>
  <c r="F12" i="2"/>
  <c r="F7" i="2"/>
  <c r="D20" i="2"/>
  <c r="D16" i="2"/>
  <c r="D22" i="2"/>
  <c r="D25" i="2"/>
  <c r="D26" i="2"/>
  <c r="F13" i="2"/>
  <c r="H26" i="1"/>
  <c r="H27" i="1"/>
  <c r="H18" i="1"/>
  <c r="G18" i="1"/>
  <c r="K17" i="1"/>
  <c r="J29" i="1"/>
  <c r="K21" i="1"/>
  <c r="E18" i="1"/>
  <c r="G23" i="1"/>
  <c r="I27" i="1"/>
  <c r="I28" i="1" s="1"/>
  <c r="I29" i="1" s="1"/>
  <c r="F23" i="1"/>
  <c r="H23" i="1"/>
  <c r="G26" i="1"/>
  <c r="G27" i="1"/>
  <c r="F27" i="1"/>
  <c r="F28" i="1" s="1"/>
  <c r="F18" i="1"/>
  <c r="E27" i="1"/>
  <c r="K24" i="1"/>
  <c r="E26" i="1"/>
  <c r="N26" i="7" l="1"/>
  <c r="N24" i="7"/>
  <c r="O24" i="7"/>
  <c r="O26" i="7"/>
  <c r="E26" i="7"/>
  <c r="V31" i="7"/>
  <c r="V30" i="7"/>
  <c r="R35" i="7"/>
  <c r="C24" i="7"/>
  <c r="C25" i="7" s="1"/>
  <c r="C36" i="7" s="1"/>
  <c r="R21" i="7"/>
  <c r="B21" i="7"/>
  <c r="B24" i="7" s="1"/>
  <c r="B25" i="7" s="1"/>
  <c r="B26" i="7"/>
  <c r="S41" i="7"/>
  <c r="S43" i="7" s="1"/>
  <c r="S42" i="7"/>
  <c r="S36" i="7"/>
  <c r="R26" i="7"/>
  <c r="R24" i="7"/>
  <c r="R25" i="7" s="1"/>
  <c r="U42" i="7"/>
  <c r="U36" i="7"/>
  <c r="U41" i="7"/>
  <c r="U43" i="7" s="1"/>
  <c r="E42" i="7"/>
  <c r="E36" i="7"/>
  <c r="E41" i="7"/>
  <c r="E43" i="7" s="1"/>
  <c r="N25" i="7"/>
  <c r="N36" i="7"/>
  <c r="C41" i="7"/>
  <c r="C43" i="7" s="1"/>
  <c r="C42" i="7"/>
  <c r="T42" i="7"/>
  <c r="T41" i="7"/>
  <c r="T43" i="7" s="1"/>
  <c r="T36" i="7"/>
  <c r="H36" i="7"/>
  <c r="H41" i="7"/>
  <c r="H43" i="7" s="1"/>
  <c r="H42" i="7"/>
  <c r="B35" i="7"/>
  <c r="V29" i="7"/>
  <c r="V35" i="7" s="1"/>
  <c r="J26" i="7"/>
  <c r="J24" i="7"/>
  <c r="J25" i="7" s="1"/>
  <c r="W13" i="7"/>
  <c r="W12" i="7"/>
  <c r="W9" i="7"/>
  <c r="W11" i="7"/>
  <c r="W10" i="7"/>
  <c r="W18" i="7"/>
  <c r="W7" i="7"/>
  <c r="W19" i="7"/>
  <c r="W17" i="7"/>
  <c r="W20" i="7"/>
  <c r="W14" i="7"/>
  <c r="W15" i="7"/>
  <c r="V24" i="7"/>
  <c r="V25" i="7" s="1"/>
  <c r="V26" i="7"/>
  <c r="W8" i="7"/>
  <c r="F42" i="7"/>
  <c r="F36" i="7"/>
  <c r="F41" i="7"/>
  <c r="F43" i="7" s="1"/>
  <c r="I36" i="7"/>
  <c r="I41" i="7"/>
  <c r="I43" i="7" s="1"/>
  <c r="I42" i="7"/>
  <c r="P25" i="7"/>
  <c r="P36" i="7"/>
  <c r="O25" i="7"/>
  <c r="O36" i="7"/>
  <c r="M42" i="7"/>
  <c r="M36" i="7"/>
  <c r="M41" i="7"/>
  <c r="M43" i="7" s="1"/>
  <c r="Q25" i="7"/>
  <c r="Q36" i="7"/>
  <c r="K41" i="7"/>
  <c r="K43" i="7" s="1"/>
  <c r="K42" i="7"/>
  <c r="K36" i="7"/>
  <c r="D42" i="7"/>
  <c r="D36" i="7"/>
  <c r="D41" i="7"/>
  <c r="D43" i="7" s="1"/>
  <c r="G36" i="7"/>
  <c r="G42" i="7"/>
  <c r="G41" i="7"/>
  <c r="G43" i="7" s="1"/>
  <c r="L42" i="7"/>
  <c r="L41" i="7"/>
  <c r="L43" i="7" s="1"/>
  <c r="L36" i="7"/>
  <c r="H36" i="6"/>
  <c r="H28" i="6"/>
  <c r="H17" i="6"/>
  <c r="H21" i="6"/>
  <c r="H22" i="6" s="1"/>
  <c r="I16" i="6"/>
  <c r="G34" i="6"/>
  <c r="G36" i="6" s="1"/>
  <c r="G35" i="6"/>
  <c r="G29" i="6"/>
  <c r="I25" i="5"/>
  <c r="F27" i="5"/>
  <c r="I33" i="5"/>
  <c r="I35" i="5" s="1"/>
  <c r="I34" i="5"/>
  <c r="H33" i="5"/>
  <c r="H35" i="5" s="1"/>
  <c r="H34" i="5"/>
  <c r="H27" i="5"/>
  <c r="H28" i="5" s="1"/>
  <c r="J15" i="5"/>
  <c r="J14" i="5"/>
  <c r="J12" i="5"/>
  <c r="J6" i="5"/>
  <c r="J7" i="5"/>
  <c r="J9" i="5"/>
  <c r="J10" i="5"/>
  <c r="J13" i="5"/>
  <c r="J8" i="5"/>
  <c r="J11" i="5"/>
  <c r="J19" i="5" s="1"/>
  <c r="I24" i="5"/>
  <c r="I27" i="5" s="1"/>
  <c r="I28" i="5" s="1"/>
  <c r="C27" i="5"/>
  <c r="C28" i="5" s="1"/>
  <c r="D33" i="5"/>
  <c r="D35" i="5" s="1"/>
  <c r="D34" i="5"/>
  <c r="D28" i="5"/>
  <c r="F33" i="5"/>
  <c r="F35" i="5" s="1"/>
  <c r="F34" i="5"/>
  <c r="F28" i="5"/>
  <c r="E33" i="5"/>
  <c r="E35" i="5" s="1"/>
  <c r="E34" i="5"/>
  <c r="E28" i="5"/>
  <c r="B33" i="4"/>
  <c r="B35" i="4" s="1"/>
  <c r="H35" i="4" s="1"/>
  <c r="B28" i="4"/>
  <c r="B34" i="4"/>
  <c r="I16" i="4"/>
  <c r="H17" i="4"/>
  <c r="H21" i="4"/>
  <c r="H22" i="4" s="1"/>
  <c r="G345" i="3"/>
  <c r="G337" i="3"/>
  <c r="G329" i="3"/>
  <c r="G321" i="3"/>
  <c r="G313" i="3"/>
  <c r="G305" i="3"/>
  <c r="G298" i="3"/>
  <c r="G290" i="3"/>
  <c r="G282" i="3"/>
  <c r="G275" i="3"/>
  <c r="G344" i="3"/>
  <c r="G336" i="3"/>
  <c r="G328" i="3"/>
  <c r="G320" i="3"/>
  <c r="G312" i="3"/>
  <c r="G304" i="3"/>
  <c r="G297" i="3"/>
  <c r="G289" i="3"/>
  <c r="G281" i="3"/>
  <c r="G274" i="3"/>
  <c r="G343" i="3"/>
  <c r="G335" i="3"/>
  <c r="G327" i="3"/>
  <c r="G319" i="3"/>
  <c r="G311" i="3"/>
  <c r="G303" i="3"/>
  <c r="G296" i="3"/>
  <c r="G339" i="3"/>
  <c r="G331" i="3"/>
  <c r="G323" i="3"/>
  <c r="G315" i="3"/>
  <c r="G307" i="3"/>
  <c r="G300" i="3"/>
  <c r="G292" i="3"/>
  <c r="G284" i="3"/>
  <c r="G277" i="3"/>
  <c r="G342" i="3"/>
  <c r="G326" i="3"/>
  <c r="G310" i="3"/>
  <c r="G295" i="3"/>
  <c r="G283" i="3"/>
  <c r="G271" i="3"/>
  <c r="G265" i="3"/>
  <c r="G257" i="3"/>
  <c r="G349" i="3"/>
  <c r="G338" i="3"/>
  <c r="G322" i="3"/>
  <c r="G306" i="3"/>
  <c r="G291" i="3"/>
  <c r="G279" i="3"/>
  <c r="G269" i="3"/>
  <c r="G262" i="3"/>
  <c r="G254" i="3"/>
  <c r="G348" i="3"/>
  <c r="G334" i="3"/>
  <c r="G318" i="3"/>
  <c r="G302" i="3"/>
  <c r="G288" i="3"/>
  <c r="G278" i="3"/>
  <c r="G268" i="3"/>
  <c r="G261" i="3"/>
  <c r="G347" i="3"/>
  <c r="G333" i="3"/>
  <c r="G317" i="3"/>
  <c r="G287" i="3"/>
  <c r="G276" i="3"/>
  <c r="G267" i="3"/>
  <c r="G260" i="3"/>
  <c r="G332" i="3"/>
  <c r="G316" i="3"/>
  <c r="G301" i="3"/>
  <c r="H301" i="3" s="1"/>
  <c r="G286" i="3"/>
  <c r="G273" i="3"/>
  <c r="G259" i="3"/>
  <c r="F35" i="3"/>
  <c r="G330" i="3"/>
  <c r="G293" i="3"/>
  <c r="G266" i="3"/>
  <c r="G325" i="3"/>
  <c r="G285" i="3"/>
  <c r="G264" i="3"/>
  <c r="G324" i="3"/>
  <c r="G280" i="3"/>
  <c r="G263" i="3"/>
  <c r="G272" i="3"/>
  <c r="G346" i="3"/>
  <c r="G270" i="3"/>
  <c r="G314" i="3"/>
  <c r="G258" i="3"/>
  <c r="G309" i="3"/>
  <c r="G256" i="3"/>
  <c r="F34" i="3"/>
  <c r="F36" i="3" s="1"/>
  <c r="F30" i="3"/>
  <c r="G308" i="3"/>
  <c r="G255" i="3"/>
  <c r="G341" i="3"/>
  <c r="G299" i="3"/>
  <c r="G340" i="3"/>
  <c r="G294" i="3"/>
  <c r="E30" i="3"/>
  <c r="E35" i="3"/>
  <c r="E34" i="3"/>
  <c r="E36" i="3" s="1"/>
  <c r="N17" i="3"/>
  <c r="M22" i="3"/>
  <c r="M23" i="3" s="1"/>
  <c r="M18" i="3"/>
  <c r="D35" i="3"/>
  <c r="D34" i="3"/>
  <c r="D36" i="3" s="1"/>
  <c r="M36" i="3" s="1"/>
  <c r="D30" i="3"/>
  <c r="M29" i="3"/>
  <c r="L35" i="3"/>
  <c r="L34" i="3"/>
  <c r="L36" i="3" s="1"/>
  <c r="L30" i="3"/>
  <c r="D21" i="2"/>
  <c r="E33" i="2"/>
  <c r="E32" i="2"/>
  <c r="E34" i="2" s="1"/>
  <c r="C27" i="2"/>
  <c r="E25" i="2"/>
  <c r="D27" i="2"/>
  <c r="C21" i="2"/>
  <c r="E26" i="2"/>
  <c r="F8" i="2"/>
  <c r="F11" i="2"/>
  <c r="F9" i="2"/>
  <c r="F10" i="2"/>
  <c r="F6" i="2"/>
  <c r="F14" i="2"/>
  <c r="F17" i="2"/>
  <c r="I33" i="1"/>
  <c r="I35" i="1" s="1"/>
  <c r="I34" i="1"/>
  <c r="E28" i="1"/>
  <c r="K26" i="1"/>
  <c r="G28" i="1"/>
  <c r="L15" i="1"/>
  <c r="L14" i="1"/>
  <c r="L10" i="1"/>
  <c r="L13" i="1"/>
  <c r="L12" i="1"/>
  <c r="L16" i="1"/>
  <c r="L8" i="1"/>
  <c r="L9" i="1"/>
  <c r="K27" i="1"/>
  <c r="J33" i="1"/>
  <c r="J35" i="1" s="1"/>
  <c r="J34" i="1"/>
  <c r="H28" i="1"/>
  <c r="H29" i="1"/>
  <c r="L11" i="1"/>
  <c r="L7" i="1"/>
  <c r="G29" i="1"/>
  <c r="F29" i="1"/>
  <c r="K18" i="1"/>
  <c r="L17" i="1"/>
  <c r="K22" i="1"/>
  <c r="K23" i="1" s="1"/>
  <c r="O42" i="7" l="1"/>
  <c r="O41" i="7"/>
  <c r="O43" i="7" s="1"/>
  <c r="N42" i="7"/>
  <c r="N41" i="7"/>
  <c r="N43" i="7" s="1"/>
  <c r="Q41" i="7"/>
  <c r="Q43" i="7" s="1"/>
  <c r="Q42" i="7"/>
  <c r="P41" i="7"/>
  <c r="P43" i="7" s="1"/>
  <c r="P42" i="7"/>
  <c r="V42" i="7"/>
  <c r="V36" i="7"/>
  <c r="V41" i="7"/>
  <c r="J36" i="7"/>
  <c r="J41" i="7"/>
  <c r="J43" i="7" s="1"/>
  <c r="J42" i="7"/>
  <c r="B41" i="7"/>
  <c r="B43" i="7" s="1"/>
  <c r="B42" i="7"/>
  <c r="R36" i="7"/>
  <c r="R41" i="7"/>
  <c r="R43" i="7" s="1"/>
  <c r="R42" i="7"/>
  <c r="H35" i="6"/>
  <c r="H34" i="6"/>
  <c r="H29" i="6"/>
  <c r="J16" i="5"/>
  <c r="J21" i="5" s="1"/>
  <c r="H28" i="4"/>
  <c r="H33" i="4"/>
  <c r="H34" i="4"/>
  <c r="M30" i="3"/>
  <c r="M34" i="3"/>
  <c r="M35" i="3"/>
  <c r="F15" i="2"/>
  <c r="F21" i="2" s="1"/>
  <c r="E27" i="2"/>
  <c r="E28" i="2" s="1"/>
  <c r="D28" i="2"/>
  <c r="D32" i="2"/>
  <c r="D33" i="2"/>
  <c r="F18" i="2"/>
  <c r="C32" i="2"/>
  <c r="C33" i="2"/>
  <c r="C28" i="2"/>
  <c r="G33" i="1"/>
  <c r="G35" i="1" s="1"/>
  <c r="G34" i="1"/>
  <c r="H33" i="1"/>
  <c r="H35" i="1" s="1"/>
  <c r="H34" i="1"/>
  <c r="K28" i="1"/>
  <c r="K29" i="1" s="1"/>
  <c r="E29" i="1"/>
  <c r="F33" i="1"/>
  <c r="F35" i="1" s="1"/>
  <c r="F34" i="1"/>
  <c r="V43" i="7" l="1"/>
  <c r="P45" i="7"/>
  <c r="C34" i="2"/>
  <c r="D34" i="2"/>
  <c r="K33" i="1"/>
  <c r="K35" i="1" s="1"/>
  <c r="K34" i="1"/>
  <c r="E33" i="1"/>
  <c r="E35" i="1" s="1"/>
  <c r="E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Tiina Kanerva</author>
    <author>tc={D1205EA2-0EDE-42EF-B61C-259D9A3A90C5}</author>
    <author>tc={2A662B64-E355-493B-90DE-937194AC881D}</author>
    <author>tc={DD8299BC-74B2-4E0A-B9DE-A60A3885438D}</author>
  </authors>
  <commentList>
    <comment ref="Q3" authorId="0" shapeId="0" xr:uid="{24C03DF2-EC59-4238-BAD3-1914ACD77200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Siun sotessa polkka tuottaa ateriat kuuluu eno ja kontiolahdelle. Muualle polkka ei tuota, Joensuussa pitäisi olla lähtökohtaisesti sama</t>
        </r>
      </text>
    </comment>
    <comment ref="L13" authorId="0" shapeId="0" xr:uid="{09401FB6-025A-4580-B71D-EF2588DB95D6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oudon matala
</t>
        </r>
      </text>
    </comment>
    <comment ref="O13" authorId="0" shapeId="0" xr:uid="{A4452C32-6162-420B-A2D4-2B1FE79B8A38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Tiina Kanerva: Korjattu 2
00000 alemmas, jotta aterian vuorokausihinta on polkka oy:n oletetun noin 15€/vrk hinnan kanssa</t>
        </r>
      </text>
    </comment>
    <comment ref="Q13" authorId="0" shapeId="0" xr:uid="{2DA3389B-ABA3-4BB9-9089-E799C17222C6}">
      <text>
        <r>
          <rPr>
            <b/>
            <sz val="9"/>
            <color indexed="81"/>
            <rFont val="Tahoma"/>
            <family val="2"/>
          </rPr>
          <t>Tiina Kanerva: Korjattu 100000 alemmas, jotta aterian vuorokausihinta on polkka oy:n oletetun noin 15€/vrk hinnan kanssa</t>
        </r>
      </text>
    </comment>
    <comment ref="Q30" authorId="0" shapeId="0" xr:uid="{D788837F-A9D8-4D61-BFCC-E772A5D2CEEF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Siun soten hinnaston muakisesti LAH paikan hoitovrk maksu on kiinteä 32,40€/vrk
Näissä maksuissa on ns. asiakasmaksukatto (esim. omaishoitajan vapaa maksu on 11,4€/vrk) Senioripiha 15,5€ ateriamaksu
17*365*90%(täyttö)*32,4€ =181k€
</t>
        </r>
      </text>
    </comment>
    <comment ref="O36" authorId="0" shapeId="0" xr:uid="{D718AAE3-6C15-435C-9FE3-80D3931E8FA5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tässä vielä väärä 
</t>
        </r>
      </text>
    </comment>
    <comment ref="A41" authorId="0" shapeId="0" xr:uid="{074423A0-E0D7-4CD7-BA92-AFFE6AF0364E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Jos ostohinta
</t>
        </r>
      </text>
    </comment>
    <comment ref="A55" authorId="1" shapeId="0" xr:uid="{D1205EA2-0EDE-42EF-B61C-259D9A3A90C5}">
      <text>
        <t>[Kommenttiketju]
Excel-versiosi avulla voit lukea tämän kommenttiketjun, mutta siihen tehdyt muutokset poistetaan, jos tiedosto avataan uudemmassa Excel-versiossa. Lisätietoja: https://go.microsoft.com/fwlink/?linkid=870924
Kommentti:
    koska asikasmaksut sisältää ateriamaksut siun sotessa tässä lienee kysymys ns. palvelukeskustoiminnasta, jossa talon ulkopuolisia asiakkaita käy ruokailemassa yksikössä tai samassa kokonaisuudessa asuu myös kotihoidon seniroiasukkaita jotka ruokailevat yksikössä.
Vastaus:
    joilta peritään siis ateriamaksu, nämä maksut ei siis kohdistu talon asukkaille</t>
      </text>
    </comment>
    <comment ref="A60" authorId="2" shapeId="0" xr:uid="{2A662B64-E355-493B-90DE-937194AC881D}">
      <text>
        <t>[Kommenttiketju]
Excel-versiosi avulla voit lukea tämän kommenttiketjun, mutta siihen tehdyt muutokset poistetaan, jos tiedosto avataan uudemmassa Excel-versiossa. Lisätietoja: https://go.microsoft.com/fwlink/?linkid=870924
Kommentti:
    siun soten hinnasto 1.1.2020 mukaisesti kohta 4.9. tehostettu palveluasuminen s. 32 asikasmaksut ovat 85% asukkaan netto kk tuloista, minimikäyttövara 150/€/kk/asukas (maksu sisältää hoivan ja aterian eli erillistä ateriamaksua ei peritä)</t>
      </text>
    </comment>
    <comment ref="O111" authorId="3" shapeId="0" xr:uid="{DD8299BC-74B2-4E0A-B9DE-A60A3885438D}">
      <text>
        <t>[Kommenttiketju]
Excel-versiosi avulla voit lukea tämän kommenttiketjun, mutta siihen tehdyt muutokset poistetaan, jos tiedosto avataan uudemmassa Excel-versiossa. Lisätietoja: https://go.microsoft.com/fwlink/?linkid=870924
Kommentti:
    korjattu senioripihan ateriakustannus vastaamaan muita</t>
      </text>
    </comment>
    <comment ref="Q111" authorId="0" shapeId="0" xr:uid="{88B85761-C9A4-4DC7-9BD0-B5C8AC8457A5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Korjattu 100000.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Tiina Kanerva</author>
  </authors>
  <commentList>
    <comment ref="B34" authorId="0" shapeId="0" xr:uid="{5165EF74-A4C1-42F0-85DC-3E6B67B19F73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Jos ostohinta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Tiina Kanerva</author>
  </authors>
  <commentList>
    <comment ref="B33" authorId="0" shapeId="0" xr:uid="{44013897-BC6F-41B7-A272-2752C680B0A6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Jos ostohinta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Tiina Kanerva</author>
  </authors>
  <commentList>
    <comment ref="A33" authorId="0" shapeId="0" xr:uid="{7EE8C7D9-126C-4B69-BA98-E7EB30E31550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Jos ostohinta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Tiina Kanerva</author>
  </authors>
  <commentList>
    <comment ref="B34" authorId="0" shapeId="0" xr:uid="{79CA4520-5375-4264-A14B-A5D9D4EC3AD1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Jos ostohinta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Tiina Kanerva</author>
  </authors>
  <commentList>
    <comment ref="B32" authorId="0" shapeId="0" xr:uid="{08D4EF40-2778-4DCA-AE93-A1A6B72E8062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Jos ostohinta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Tiina Kanerva</author>
  </authors>
  <commentList>
    <comment ref="D33" authorId="0" shapeId="0" xr:uid="{4B535BEB-F180-4846-8863-88A3BF08B2B1}">
      <text>
        <r>
          <rPr>
            <b/>
            <sz val="9"/>
            <color indexed="81"/>
            <rFont val="Tahoma"/>
            <family val="2"/>
          </rPr>
          <t>Tiina Kanerva:</t>
        </r>
        <r>
          <rPr>
            <sz val="9"/>
            <color indexed="81"/>
            <rFont val="Tahoma"/>
            <family val="2"/>
          </rPr>
          <t xml:space="preserve">
Jos ostohinta</t>
        </r>
      </text>
    </comment>
  </commentList>
</comments>
</file>

<file path=xl/sharedStrings.xml><?xml version="1.0" encoding="utf-8"?>
<sst xmlns="http://schemas.openxmlformats.org/spreadsheetml/2006/main" count="5467" uniqueCount="817">
  <si>
    <t>*97% TÄYTTÖASTEELLA</t>
  </si>
  <si>
    <t>Loppunut 31.12.2020</t>
  </si>
  <si>
    <t>€/Vuosi TP 2020</t>
  </si>
  <si>
    <t>Yhteensä</t>
  </si>
  <si>
    <t>Yhteensä € per asukas/vrk</t>
  </si>
  <si>
    <t>Asiakaspaikat</t>
  </si>
  <si>
    <t>Vuorohoitopaikkojen määrä*</t>
  </si>
  <si>
    <t>10*</t>
  </si>
  <si>
    <t>4*</t>
  </si>
  <si>
    <t>14*</t>
  </si>
  <si>
    <t>Toteutunut mitoitus</t>
  </si>
  <si>
    <t>Henkilöstökulut</t>
  </si>
  <si>
    <t>Henkilöstöpalvelujen ostot</t>
  </si>
  <si>
    <t>Palvelujen ostot</t>
  </si>
  <si>
    <t>Asiakaspalvelujen ostot</t>
  </si>
  <si>
    <t>Vyörytyskulut</t>
  </si>
  <si>
    <t>Aineet, tarvikkeet ja tavarat</t>
  </si>
  <si>
    <t>Vuokrakulut</t>
  </si>
  <si>
    <t>Muut toimintakulut</t>
  </si>
  <si>
    <t>Rahoitustuotot ja -kulut</t>
  </si>
  <si>
    <t>Poistot</t>
  </si>
  <si>
    <t>Kulut yhteensä</t>
  </si>
  <si>
    <t>Bruttomenot sisältäen vuokramenot €/asukas/vrk*</t>
  </si>
  <si>
    <t>Vuokratulot asukkailta</t>
  </si>
  <si>
    <t>Herttakoti</t>
  </si>
  <si>
    <t>Lassintalon palvelukoti</t>
  </si>
  <si>
    <t>Päivöläkoti</t>
  </si>
  <si>
    <t>Palvelukeskus Jaarankartano</t>
  </si>
  <si>
    <t>Palvelukeskus Jokiranta</t>
  </si>
  <si>
    <t>Kultasimppu</t>
  </si>
  <si>
    <t>KATTAMATTOMAT VUOKRAKULUT</t>
  </si>
  <si>
    <t>Vuokra €/asukas/kk</t>
  </si>
  <si>
    <t>Kokonaiskustannukset vuokratulojen vähentämisen jälkeen</t>
  </si>
  <si>
    <t>Bruttomenot hoiva + ateria €/asukas/vrk*</t>
  </si>
  <si>
    <t>Hoivavuorokaudet</t>
  </si>
  <si>
    <t>Muut kulut</t>
  </si>
  <si>
    <t>Täyttöaste vuositasolla, oletus 97%**</t>
  </si>
  <si>
    <t>Myyntituotot</t>
  </si>
  <si>
    <t>Muut tulot</t>
  </si>
  <si>
    <t>Tulot yhteensä/vrk</t>
  </si>
  <si>
    <t>Nettokustannukset hoiva ja ateriamaksutulojen jälkeen €/vrk</t>
  </si>
  <si>
    <t>kunnan saama alv palautus -5%</t>
  </si>
  <si>
    <t>Kunnan makasama brutto hoiva + ateria €/vrk</t>
  </si>
  <si>
    <t>Erotus kunnan oman tuotannon ja ostohinnan välillä</t>
  </si>
  <si>
    <t>Kunnan oman tuotannon hinta suhteessa ostopalveluun</t>
  </si>
  <si>
    <t>Kunnan oman tuotannon ja ostopalvelun kustannusero vuodessa</t>
  </si>
  <si>
    <t>*Vuorohoitopaikkojen osalta asiakkaiden maksamat vuokrat on sisällytetty asiakasmaksuihin, eivätkä ole näiden paikkojen osalta mukana bruttomääräisillä riveillä</t>
  </si>
  <si>
    <t>**Laskelmissa on käytetty täyttöasteena 97%</t>
  </si>
  <si>
    <t>Vuosi 2020</t>
  </si>
  <si>
    <t>Vyörytetty toteuma 2020</t>
  </si>
  <si>
    <t>MYYNTITUOTOT</t>
  </si>
  <si>
    <t>TOIMINTATUOTOT</t>
  </si>
  <si>
    <t>3135 Oppisopimuskoul. koulutuskorv.</t>
  </si>
  <si>
    <t>MUUT TOIMINTATUOTOT</t>
  </si>
  <si>
    <t>3460 Muut vuokratuotot</t>
  </si>
  <si>
    <t>VYÖRYTYSTUOTOT</t>
  </si>
  <si>
    <t>VTULO</t>
  </si>
  <si>
    <t>TOIMINTAKULUT</t>
  </si>
  <si>
    <t>Tilavuokrat</t>
  </si>
  <si>
    <t>HENKILÖSTÖKULUT</t>
  </si>
  <si>
    <t>3260 Herttakoti</t>
  </si>
  <si>
    <t>4000 Vakinaisten palkat ja palkkiot</t>
  </si>
  <si>
    <t>2936 Lassintalon palvelukoti</t>
  </si>
  <si>
    <t>4001 Sijaisten palkat ja palkkiot</t>
  </si>
  <si>
    <t>1580 Päivöläkoti</t>
  </si>
  <si>
    <t>4031 Kuukausipalkkaisten erilliskor</t>
  </si>
  <si>
    <t>1977 Palvelukoti Jaarankartano</t>
  </si>
  <si>
    <t>4060 Lomaraha</t>
  </si>
  <si>
    <t>1990 Palvelukeskus Jokiranta</t>
  </si>
  <si>
    <t>4100 KuEl-palkkaperusteinen maksu</t>
  </si>
  <si>
    <t>1958 Kultasimppu</t>
  </si>
  <si>
    <t>4151 Työnantajan sosiaaliturvamaksu</t>
  </si>
  <si>
    <t xml:space="preserve">1959 Hannankoti </t>
  </si>
  <si>
    <t>4160 Työttömyysvakuutusmaksut</t>
  </si>
  <si>
    <t>4170 Tapaturmavakuutusmaksut</t>
  </si>
  <si>
    <t>4185 Taloudellinen tuki</t>
  </si>
  <si>
    <t>4230 Sairausvakuutuskorvaukset</t>
  </si>
  <si>
    <t>4240 Tapaturmakorvaukset</t>
  </si>
  <si>
    <t>PALVELUJEN OSTOT</t>
  </si>
  <si>
    <t>4346 Kuljetuspalvelut</t>
  </si>
  <si>
    <t>4361 Puhelin- ja tietoliikennepalve</t>
  </si>
  <si>
    <t>4362 IT-palvelut</t>
  </si>
  <si>
    <t>4380 Puhtaanapito- ja pesulapalvelu</t>
  </si>
  <si>
    <t>4401 Kon.,kal.ja laitteiden kunnoss</t>
  </si>
  <si>
    <t>4410 Majoitus- ja ravitsemuspalvel</t>
  </si>
  <si>
    <t>4420 Matkustuspalvelut</t>
  </si>
  <si>
    <t>4421 Rahti- yms palvelut</t>
  </si>
  <si>
    <t>4431 Laboratoriopalvelut</t>
  </si>
  <si>
    <t>4432 Röntgenpalvelut</t>
  </si>
  <si>
    <t>4460 Muut palvelut</t>
  </si>
  <si>
    <t>AINEET, TARVIKKEET JA TAVARAT</t>
  </si>
  <si>
    <t>4500 Toimisto- ja koulutarvikkeet</t>
  </si>
  <si>
    <t>4510 Kirjallisuus</t>
  </si>
  <si>
    <t>4530 Vaatteisto</t>
  </si>
  <si>
    <t>4541 Lääkkeet</t>
  </si>
  <si>
    <t>4542 Hoitotarvikkeet</t>
  </si>
  <si>
    <t>4550 Siivous- ja puhdistusaineet</t>
  </si>
  <si>
    <t>4580 Kalusto</t>
  </si>
  <si>
    <t>4591 Jätehuoltotarvikkeet</t>
  </si>
  <si>
    <t>4595 Huolto-ja korjaustarvikkeet</t>
  </si>
  <si>
    <t>4600 Muu materiaali</t>
  </si>
  <si>
    <t>4602 IT-tarvikeostot</t>
  </si>
  <si>
    <t>4605 Liikelahjat,palkinnot,merkkipä</t>
  </si>
  <si>
    <t>MUUT TOIMINTAKULUT</t>
  </si>
  <si>
    <t>4841 IT-laitevuokrat</t>
  </si>
  <si>
    <t>4842 IT-ohjelmisto- ja sovellusvuok</t>
  </si>
  <si>
    <t>4980 Muut kulut</t>
  </si>
  <si>
    <t>VYÖRYTYSMENOT</t>
  </si>
  <si>
    <t>VMENO</t>
  </si>
  <si>
    <t>TULOSLASKELMA</t>
  </si>
  <si>
    <t>TUET JA AVUSTUKSET</t>
  </si>
  <si>
    <t>3330 Muut tuet ja avustukset</t>
  </si>
  <si>
    <t>4002 Määräaikaisten palkat ja palk</t>
  </si>
  <si>
    <t>4260 Muut henkilöstömenojen korj.er</t>
  </si>
  <si>
    <t>4381 Jätehuoltomaksut</t>
  </si>
  <si>
    <t>44609 SIS Muut palvelut</t>
  </si>
  <si>
    <t>4520 Elintarvikkeet</t>
  </si>
  <si>
    <t>4860 Muut vuokrat</t>
  </si>
  <si>
    <t>4250 Muut kansaneläkelait.korv.</t>
  </si>
  <si>
    <t>4341 Asiantuntijapalvelut</t>
  </si>
  <si>
    <t>4440 Opetus- ja kulttuuripalvelut</t>
  </si>
  <si>
    <t>4902 Luontoisetujen alv</t>
  </si>
  <si>
    <t>3010 Myyntituotot muilta</t>
  </si>
  <si>
    <t>3530 Muut tuotot</t>
  </si>
  <si>
    <t>4090 Jaksotetut palkat ja palkkiot</t>
  </si>
  <si>
    <t>4411 Kokous-ja neuvottelutarjoilut</t>
  </si>
  <si>
    <t>4840 Koneiden ja laitt. vuokrat</t>
  </si>
  <si>
    <t>4343 Henkilöstöhallintopalveluiden</t>
  </si>
  <si>
    <t>RAHOITUSTUOTOT JA -KULUT</t>
  </si>
  <si>
    <t>MUUT RAHOITUSKULUT</t>
  </si>
  <si>
    <t>6320 Viivästyskorot ja korotukset</t>
  </si>
  <si>
    <t>Hannankoti</t>
  </si>
  <si>
    <t>4601 IT-laiteostot</t>
  </si>
  <si>
    <t>Summa</t>
  </si>
  <si>
    <t>2*</t>
  </si>
  <si>
    <t>Vuorohoitopaikkojen määrä</t>
  </si>
  <si>
    <t>Toteutunut mitoitus 2020</t>
  </si>
  <si>
    <t>Asikaspalvelujen ostot</t>
  </si>
  <si>
    <t>Bruttomenot sisältäen vuokramenot €/asukas/vrk</t>
  </si>
  <si>
    <t>Bruttomenot hoiva + ateria €/asukas/vrk</t>
  </si>
  <si>
    <t>Bruttomenot hoiva + ateria € ilman kattamatonta vuokraa(ilman vuokramenoja ja vuokratuloja)</t>
  </si>
  <si>
    <t>Täyttöaste vuositasolla, oletus 97%</t>
  </si>
  <si>
    <t>Hoivamaksutulot asiakkailta</t>
  </si>
  <si>
    <t xml:space="preserve">     Vuoden tulos</t>
  </si>
  <si>
    <t>1-12/2020</t>
  </si>
  <si>
    <t>puijonlaakso</t>
  </si>
  <si>
    <t xml:space="preserve">pitkäaikasihoitoa </t>
  </si>
  <si>
    <t>palvelukeskus 38 laitospaikkaa (40)</t>
  </si>
  <si>
    <t>Viljami Maaninka</t>
  </si>
  <si>
    <t>Kotikulma Maaninka</t>
  </si>
  <si>
    <t>Ollukka Nilsiä</t>
  </si>
  <si>
    <t>Leväsen palvelukoti 3</t>
  </si>
  <si>
    <t>Leväsen dementiayksikkö</t>
  </si>
  <si>
    <t>Leväsen hoitokodit 1-2</t>
  </si>
  <si>
    <t>Puijonlaakson osasto 1 (LAH)</t>
  </si>
  <si>
    <t>Puijonlaakson osasto 2 (PAH)</t>
  </si>
  <si>
    <t>Harjula 10 (PAH)</t>
  </si>
  <si>
    <t>Iltatuuli 2 (0,30 TAV palv. As)</t>
  </si>
  <si>
    <t>Tervaniitty (0,30 TAV palv as.)</t>
  </si>
  <si>
    <t>Mäntykampus (0,30 TAV palv as.)</t>
  </si>
  <si>
    <t>Lokottaja Nilsiä</t>
  </si>
  <si>
    <t>levänen</t>
  </si>
  <si>
    <t>Tässä jotain pielessä</t>
  </si>
  <si>
    <t>Puijonlaakson osasto 1</t>
  </si>
  <si>
    <t>Puijonlaakson osasto 2</t>
  </si>
  <si>
    <t>Harjula 10</t>
  </si>
  <si>
    <t>Iltatuuli 2</t>
  </si>
  <si>
    <t>Tervaniitty</t>
  </si>
  <si>
    <t>Mäntykampus asumispalvelut</t>
  </si>
  <si>
    <t xml:space="preserve">Myyntituotot                 </t>
  </si>
  <si>
    <t xml:space="preserve">Maksutuotot                  </t>
  </si>
  <si>
    <t xml:space="preserve">Vuokratuotot                 </t>
  </si>
  <si>
    <t xml:space="preserve">Tuet ja avustukset           </t>
  </si>
  <si>
    <t xml:space="preserve">*      </t>
  </si>
  <si>
    <t xml:space="preserve">TOIMINTATUOTOT YHTEENSÄ      </t>
  </si>
  <si>
    <t xml:space="preserve">***    </t>
  </si>
  <si>
    <t xml:space="preserve">  Palkat ja palkkiot         </t>
  </si>
  <si>
    <t xml:space="preserve">  Henkilösivukulut</t>
  </si>
  <si>
    <t xml:space="preserve">    Eläkekulut               </t>
  </si>
  <si>
    <t xml:space="preserve">    Muut henkilösivukulut    </t>
  </si>
  <si>
    <t xml:space="preserve">Henkilöstökulut yhteensä     </t>
  </si>
  <si>
    <t xml:space="preserve">Palvelujen ostot             </t>
  </si>
  <si>
    <t xml:space="preserve">**     </t>
  </si>
  <si>
    <t xml:space="preserve">Avustukset   </t>
  </si>
  <si>
    <t xml:space="preserve">Vuokrat                      </t>
  </si>
  <si>
    <t xml:space="preserve">Muut toimintakulut           </t>
  </si>
  <si>
    <t xml:space="preserve">TOIMINTAKULUT YHTEENSÄ       </t>
  </si>
  <si>
    <t xml:space="preserve">Avustukset                   </t>
  </si>
  <si>
    <t xml:space="preserve">TOIMINTAKATE                 </t>
  </si>
  <si>
    <t xml:space="preserve">Muut rahoituskulut           </t>
  </si>
  <si>
    <t xml:space="preserve">VUOSIKATE                    </t>
  </si>
  <si>
    <t>Poistot ja arvonalentumiset</t>
  </si>
  <si>
    <t xml:space="preserve">Suunn.mukaiset poistot       </t>
  </si>
  <si>
    <t>Satunnaiset erät</t>
  </si>
  <si>
    <t xml:space="preserve">TILIKAUDEN TULOS             </t>
  </si>
  <si>
    <t>TILIKAUDEN YLIJÄÄMÄ (ALIJÄÄMÄ</t>
  </si>
  <si>
    <t>125-134 86 tehostetun palveluasumisen paikkaa, 39 - 48 lyhytaikaishoidon paikkaa</t>
  </si>
  <si>
    <t>Yhteensä yksikkö</t>
  </si>
  <si>
    <t>Asiakaspaikkoja</t>
  </si>
  <si>
    <t>48*</t>
  </si>
  <si>
    <t>3*</t>
  </si>
  <si>
    <t>53*</t>
  </si>
  <si>
    <t>0,61/0,57</t>
  </si>
  <si>
    <t>Vuokrakulut***</t>
  </si>
  <si>
    <t>***Vyötystyskuluissa olleet toimitilakulut on siirretty vuokrakuluihin</t>
  </si>
  <si>
    <t>Tili</t>
  </si>
  <si>
    <t>Tilin nimi</t>
  </si>
  <si>
    <t>Toteuma 1-12/2021</t>
  </si>
  <si>
    <t>Muutettu KS 2021</t>
  </si>
  <si>
    <t>TP2020</t>
  </si>
  <si>
    <t>Palvelukodit</t>
  </si>
  <si>
    <t>Palvelukoti Puhurinkoti</t>
  </si>
  <si>
    <t>Puhurikoti (30 paikkaa), Puhurintie 1, 28370 Pori</t>
  </si>
  <si>
    <t>Vuorokausihinta</t>
  </si>
  <si>
    <t>Maksutuotot</t>
  </si>
  <si>
    <t>Sosiaalitoimen maksut</t>
  </si>
  <si>
    <t>Hoitopäivämaksut</t>
  </si>
  <si>
    <t>Tuet ja avustukset</t>
  </si>
  <si>
    <t>Kelan korvaus työterveydenhuollosta</t>
  </si>
  <si>
    <t>Muut toimintatuotot</t>
  </si>
  <si>
    <t>Vuokratuotot</t>
  </si>
  <si>
    <t>Asuntojen vuokrat</t>
  </si>
  <si>
    <t>Muut tuotot</t>
  </si>
  <si>
    <t>Palkat ja palkkiot yhteensä</t>
  </si>
  <si>
    <t>Palkat ja palkkiot</t>
  </si>
  <si>
    <t>Vakinaisten kk-palkat</t>
  </si>
  <si>
    <t>Vakinaisten työsuhteisten palkat</t>
  </si>
  <si>
    <t>Tilapäisten kk-palkat</t>
  </si>
  <si>
    <t>Sairaslomasijaiset</t>
  </si>
  <si>
    <t>Vuosiloma- ja muut sijaiset</t>
  </si>
  <si>
    <t>Erilliskorvaukset</t>
  </si>
  <si>
    <t>Henkilöstökorvaukset ja muut henkilöstömenojen korjauserät</t>
  </si>
  <si>
    <t>Sairausvakuutuskorvaukset</t>
  </si>
  <si>
    <t>Henkilösivukulut</t>
  </si>
  <si>
    <t>Eläkekulut</t>
  </si>
  <si>
    <t>KuEL palkkaperusteinen</t>
  </si>
  <si>
    <t>Muut henkilösivukulut</t>
  </si>
  <si>
    <t>Kansaneläke- ja sairausvakuutusmaksut</t>
  </si>
  <si>
    <t>Työttömyysvakuutusmaksut</t>
  </si>
  <si>
    <t>Tapaturmavakuutusmaksut</t>
  </si>
  <si>
    <t>Muiden palvelujen ostot</t>
  </si>
  <si>
    <t>Toimisto- ja asiantuntijapalvelut</t>
  </si>
  <si>
    <t>ICT-palvelut</t>
  </si>
  <si>
    <t>Postimaksut</t>
  </si>
  <si>
    <t>Matkapuhelinmaksut</t>
  </si>
  <si>
    <t>LL Sis. puhtaanapito- ja pesulapalvelut</t>
  </si>
  <si>
    <t>LL Sis. kiinteistöpalvelut</t>
  </si>
  <si>
    <t>Koneiden, kaluston ja laitteiden rak. ja kp</t>
  </si>
  <si>
    <t>LL Sis. ravitsemispalvelut</t>
  </si>
  <si>
    <t>Matkustus- ja kuljetuspalvelut</t>
  </si>
  <si>
    <t>Tavaroiden rahti- yms. kuljetuspalvelut</t>
  </si>
  <si>
    <t>LL Sis.Kuljetuspalvelut</t>
  </si>
  <si>
    <t>Työterveyshuoltomaksut</t>
  </si>
  <si>
    <t>Koulutus- ja kulttuuripalvelut</t>
  </si>
  <si>
    <t>Muut palvelut</t>
  </si>
  <si>
    <t>Ostot tilikauden aikana</t>
  </si>
  <si>
    <t>Toimistotarvikkeet ja kirjallisuus</t>
  </si>
  <si>
    <t>Toimisto- ja koulutarvikkeet</t>
  </si>
  <si>
    <t>ICT-tarvikkeet</t>
  </si>
  <si>
    <t>Elintarvikkeet</t>
  </si>
  <si>
    <t>ateriakustannukset</t>
  </si>
  <si>
    <t>Vaatteisto</t>
  </si>
  <si>
    <t>Lääkkeet ja hoitotarvikkeet</t>
  </si>
  <si>
    <t>Lääkkeet</t>
  </si>
  <si>
    <t>Hoitotarvikkeet</t>
  </si>
  <si>
    <t>Laboratoriotarvikkeet</t>
  </si>
  <si>
    <t>Puhdistusaineet ja tarvikkeet</t>
  </si>
  <si>
    <t>Siivoustarvikkeet</t>
  </si>
  <si>
    <t>Puhdistustarvikkeet</t>
  </si>
  <si>
    <t>Polttoaineet, lämmitys, sähkö ja vesi</t>
  </si>
  <si>
    <t>Sähkö</t>
  </si>
  <si>
    <t>Kalusto</t>
  </si>
  <si>
    <t>Rakennusmateriaali</t>
  </si>
  <si>
    <t>Kaluston korjausmateriaali</t>
  </si>
  <si>
    <t>Auto- ja työkonetarvikkeet</t>
  </si>
  <si>
    <t>Varaosat ja korjaustarvikkeet</t>
  </si>
  <si>
    <t>Muu materiaali</t>
  </si>
  <si>
    <t>Merkkipäivälahjat</t>
  </si>
  <si>
    <t>Vuokrat</t>
  </si>
  <si>
    <t>Rakennusten ja huoneistojen vuokrat</t>
  </si>
  <si>
    <t>Muut vuokrat ja vastikkeet</t>
  </si>
  <si>
    <t>Saatavien poistot</t>
  </si>
  <si>
    <t>TOIMINTAKATE</t>
  </si>
  <si>
    <t>VUOSIKATE</t>
  </si>
  <si>
    <t>TILIKAUDEN TULOS</t>
  </si>
  <si>
    <t>TILIKAUDEN YLIJÄÄMÄ/ALIJÄÄMÄ</t>
  </si>
  <si>
    <t>VYÖRYTYSERÄT</t>
  </si>
  <si>
    <t>Sisäiset palvelumaksut</t>
  </si>
  <si>
    <t>TILIKAUDEN YLIJÄÄMÄ/ALIJÄÄMÄ VYÖRYTYSERIEN JÄLKEEN</t>
  </si>
  <si>
    <t>Palvelukoti Jokihelmi</t>
  </si>
  <si>
    <t>Palvelutalo Jokihelmi (126 paikkaa), Puunaulakatu 1 A ja B, 28100 Pori</t>
  </si>
  <si>
    <t>Terveydenhuollon maksut</t>
  </si>
  <si>
    <t>Perusterveydenhuollon avohoidon lääkäripalvelujen maksut</t>
  </si>
  <si>
    <t>Muut vuokratuotot</t>
  </si>
  <si>
    <t>Kuukausipalkat</t>
  </si>
  <si>
    <t>Perhevapaiden sijaiset</t>
  </si>
  <si>
    <t>Tapaturmakorvaukset</t>
  </si>
  <si>
    <t>Muut Kansaneläkelaitoksen korvaukset</t>
  </si>
  <si>
    <t>Muut henkilöstömenojen korjauserät</t>
  </si>
  <si>
    <t>Voisiko johtua jotenkin asiakaspalvelujen ostosta?</t>
  </si>
  <si>
    <t>POISTETTU</t>
  </si>
  <si>
    <t>Asiantuntijapalvelut</t>
  </si>
  <si>
    <t>Ohjelmalisenssit</t>
  </si>
  <si>
    <t>Painatukset ja kopiointi</t>
  </si>
  <si>
    <t>Muut telemaksut</t>
  </si>
  <si>
    <t>Siivous- ja puhtaanapitopalvelut</t>
  </si>
  <si>
    <t>Jätehuoltomaksut</t>
  </si>
  <si>
    <t>Ravitsemispalvelut</t>
  </si>
  <si>
    <t>Kirjallisuus</t>
  </si>
  <si>
    <t>Lehdet</t>
  </si>
  <si>
    <t>ravitsemus palveluita lisäksi</t>
  </si>
  <si>
    <t>Muut rahoituskulut</t>
  </si>
  <si>
    <t>Viivästyskorot ja korotukset</t>
  </si>
  <si>
    <t>POISTOT JA ARVONALENTUMISET</t>
  </si>
  <si>
    <t>Suunnitelman mukaiset poistot</t>
  </si>
  <si>
    <t>Poistot koneista ja kalustoista</t>
  </si>
  <si>
    <t>Millä logiikalla vyörytetään?</t>
  </si>
  <si>
    <t>Vyörytettävät muut menot</t>
  </si>
  <si>
    <t>Palvelukoti Kyläsaari</t>
  </si>
  <si>
    <t>Palvelukoti Kyläsaari (47 paikkaa), Vanhainkodintie 93, 28760 Pori</t>
  </si>
  <si>
    <t>Puhelinmaksut</t>
  </si>
  <si>
    <t>Kaikki ruoka ostetaan palveluna, siksi pieni ostot</t>
  </si>
  <si>
    <t>Laboratoriopalvelut</t>
  </si>
  <si>
    <t>Ei ollenkaan elintarvikkeita</t>
  </si>
  <si>
    <t>LL Sis. muut aineet, tarvikkeet, tavarat</t>
  </si>
  <si>
    <t>toimintakuluista, VUOKRAT VYÖRYTETTY</t>
  </si>
  <si>
    <t>Vyörytettävät toimitilamenot</t>
  </si>
  <si>
    <t>Palvelukeskus Himmeli</t>
  </si>
  <si>
    <t>Palvelukeskus Himmeli (125 paikkaa, joista 30 lyhytaikaishoitopaikkoja), Palokunnantie 39, 28370 Pori</t>
  </si>
  <si>
    <t>Korvaukset kunnilta ja kuntayhteisöiltä</t>
  </si>
  <si>
    <t>Muut myyntituotot kunnilta ja kuntayhtymiltä</t>
  </si>
  <si>
    <t>LL Sis. jätevesimaksut</t>
  </si>
  <si>
    <t>LL SIS. hulevesimaksut</t>
  </si>
  <si>
    <t>Rakennusten  ja alueiden rakentamis- ja kunnossapitopalv</t>
  </si>
  <si>
    <t>Kuvantamispalvelut</t>
  </si>
  <si>
    <t>Vartiointipalvelut</t>
  </si>
  <si>
    <t>Kaukolämpö</t>
  </si>
  <si>
    <t>Lämmitys</t>
  </si>
  <si>
    <t>LL Sis. vesimaksut</t>
  </si>
  <si>
    <t>LL Sis. veden perusmaksut</t>
  </si>
  <si>
    <t>Vyörytettävät palvelumenot</t>
  </si>
  <si>
    <t>Palvelukoti Jokiranta</t>
  </si>
  <si>
    <t>Palvelukoti Jokiranta (56 paikkaa), Karjapiha 6, 28100 Pori</t>
  </si>
  <si>
    <t>Työllistämispalkat</t>
  </si>
  <si>
    <t>Sosiaali- ja terveyspalvelut</t>
  </si>
  <si>
    <t>Kiilarinteen palveluasunnot M</t>
  </si>
  <si>
    <t>Kiilarinteen palveluasunnot (60 paikkaa, joista 2 lyhytaikaispaikkoja), Antintie 52, 29900 Merikarvia</t>
  </si>
  <si>
    <t>Palvelukoti Mäntylinna</t>
  </si>
  <si>
    <t>Palvelukoti Mäntylinna (36 paikkaa), Hakalantie 7 B, 29600 Noormarkku</t>
  </si>
  <si>
    <t>Palvelukoti Snällin tupa N</t>
  </si>
  <si>
    <t>Palvelukoti Snällintupa (24 paikkaa), Snällintie 4, 29600 Noormarkku</t>
  </si>
  <si>
    <t>aika vähän ruokaan</t>
  </si>
  <si>
    <t>Palvelukoti Palmu-Pori</t>
  </si>
  <si>
    <t>Palvelukoti Palmu-Pori (68 paikkaa, Maantiekatu 31 E, 28120 Pori)</t>
  </si>
  <si>
    <t>Aikaisemman kotikunnan korvaukset</t>
  </si>
  <si>
    <t>Aleksinhovin palveluasunnot</t>
  </si>
  <si>
    <t>Aleksin Hovi (20 paikkaa, joista 3 lyhytaikaispaikkoja), Viittatie 8, 38600 Lavia</t>
  </si>
  <si>
    <t>Muut sosiaalitoimen maksut</t>
  </si>
  <si>
    <t>Polttoaineet</t>
  </si>
  <si>
    <t>Vuokrakulut (rakennusten ja huoneistojen)</t>
  </si>
  <si>
    <t xml:space="preserve">Mahdolliset korjaukset esim vyörytyksen/hallinnon puute tai poikkeavat menoerät </t>
  </si>
  <si>
    <t>Tammikuu-Huhtikuu 2021</t>
  </si>
  <si>
    <t>Ta</t>
  </si>
  <si>
    <t>Toteutunut 2021</t>
  </si>
  <si>
    <t>Tehostettu palveluasuminen</t>
  </si>
  <si>
    <t>Alppilakoti</t>
  </si>
  <si>
    <t>3060 Muut liiketoiminnan tuotot</t>
  </si>
  <si>
    <t>3252 Kotipalvelumaks (kh.apu+tukip)</t>
  </si>
  <si>
    <t>3261 Muut sosiaalitoimen maksut</t>
  </si>
  <si>
    <t>3327 Valt.korvaus kuntoutt. työtoim</t>
  </si>
  <si>
    <t>3410 Asuntojen vuokrat</t>
  </si>
  <si>
    <t>Henkilöstökulut (OMA)</t>
  </si>
  <si>
    <t>4005 Vakinaisten palkat</t>
  </si>
  <si>
    <t>4015 Erilliskorvaukset</t>
  </si>
  <si>
    <t>4020 Määräaikaisten palkat</t>
  </si>
  <si>
    <t>4021 Sijaisten palkat</t>
  </si>
  <si>
    <t>4060 Jaksotetut palkat ja palkkiot</t>
  </si>
  <si>
    <t>4100 KuEL-palkkaperust.eläkemaksu</t>
  </si>
  <si>
    <t>4130 Jaksotetut eläkekulut</t>
  </si>
  <si>
    <t>4190 Jaksotetut sosiaalivakuutusmak</t>
  </si>
  <si>
    <t>4250 Muut Kansaneläkelaitoksen korv</t>
  </si>
  <si>
    <t>Palvelujen ostot(OMA)</t>
  </si>
  <si>
    <t>4340 Asiantuntijapalvelut</t>
  </si>
  <si>
    <t>4341 Toimistopalvelut</t>
  </si>
  <si>
    <t>4342 ICT-palvelut</t>
  </si>
  <si>
    <t>4344 Rahoitus- ja pankkipalvelut</t>
  </si>
  <si>
    <t>4350 Painatukset,ilmoitukset,markk.</t>
  </si>
  <si>
    <t>4360 Posti- ja kuriiripalvelut</t>
  </si>
  <si>
    <t>4370 Vakuutukset</t>
  </si>
  <si>
    <t>4390 Rakenn. ja alueiden rakentamis</t>
  </si>
  <si>
    <t>4400 Koneiden, kaluston ja laitteid</t>
  </si>
  <si>
    <t>4410 Majoitus- ja ravitsemuspalvelu</t>
  </si>
  <si>
    <t>4420 Matkustus- ja kuljetuspalvelut</t>
  </si>
  <si>
    <t>4430 Sosiaali- ja terveyspalvelut</t>
  </si>
  <si>
    <t>4440 Koulutus- ja kulttuuripalvelut</t>
  </si>
  <si>
    <t>4470 Muut palvelut</t>
  </si>
  <si>
    <t>Aineet, tarvikkeet ja tavarat  (OMA)</t>
  </si>
  <si>
    <t>4533 Lääkkeet</t>
  </si>
  <si>
    <t>4536 Hoitotarvikkeet</t>
  </si>
  <si>
    <t>4568 Lämmitys</t>
  </si>
  <si>
    <t>Muut toimintakulut (OMA)</t>
  </si>
  <si>
    <t>4820 Rakennusten ja huoneist. vuokr</t>
  </si>
  <si>
    <t>4840 Koneiden ja laitteiden vuokrat</t>
  </si>
  <si>
    <t>4895 Pääomavuokrat (leasing?)</t>
  </si>
  <si>
    <t>4940 Muut toimintakulut</t>
  </si>
  <si>
    <t>9100 Vyörytyserämenot</t>
  </si>
  <si>
    <t>RAPORTTI YHTEENSÄ</t>
  </si>
  <si>
    <t>Tuotot</t>
  </si>
  <si>
    <t>Kulut</t>
  </si>
  <si>
    <t>Netto</t>
  </si>
  <si>
    <t>Anninkartanon ryhmäkoti</t>
  </si>
  <si>
    <t>Mitä näihin kuuluu</t>
  </si>
  <si>
    <t>Ilta/vkl lisät?</t>
  </si>
  <si>
    <t>4895 Pääomavuokrat</t>
  </si>
  <si>
    <t>4900 Välilliset verot</t>
  </si>
  <si>
    <t>9800 Kustannuslaskennalliset menot</t>
  </si>
  <si>
    <t xml:space="preserve">Nämä ei nyt missään mukana </t>
  </si>
  <si>
    <t>9900 Kustannuslaskennalliset tulot</t>
  </si>
  <si>
    <t>+/- 0</t>
  </si>
  <si>
    <t>Paukkulakoti</t>
  </si>
  <si>
    <t>3100 Kotikuntakorvaukset</t>
  </si>
  <si>
    <t>3300 Työllistämistuki</t>
  </si>
  <si>
    <t>4030 Työllistämistukipalkat</t>
  </si>
  <si>
    <t>4101 KuEL-eläkemenoperust.eläkemaks</t>
  </si>
  <si>
    <t>4260 Muut henkilöstömenojen korjaus</t>
  </si>
  <si>
    <t>4569 Sähkö ja kaasu</t>
  </si>
  <si>
    <t>4590 Rakennusmateriaali</t>
  </si>
  <si>
    <t>Perniön palvelu-keskus</t>
  </si>
  <si>
    <t>2111 Kotihoito</t>
  </si>
  <si>
    <t>2111 Kotihoito yhteensä</t>
  </si>
  <si>
    <t>2118 Vanh.ympärivrk hoito/TPA</t>
  </si>
  <si>
    <t>2118 Vanh.ympärivrk hoito/TPA yhteensä</t>
  </si>
  <si>
    <t>Rauha ja Toivokoti</t>
  </si>
  <si>
    <t>Vuorela</t>
  </si>
  <si>
    <t>Vuokrakulut (rakennusten ja huoneistojen) (kattamattomia)</t>
  </si>
  <si>
    <t>Tili &amp; Tilin nimi</t>
  </si>
  <si>
    <t>Ta 2021</t>
  </si>
  <si>
    <t>Ta-tot 2021</t>
  </si>
  <si>
    <t>Annin aitta</t>
  </si>
  <si>
    <t>Vihnuskatu 5, 37150 Nokia 358503958920</t>
  </si>
  <si>
    <t xml:space="preserve">Toimintatuotot </t>
  </si>
  <si>
    <t xml:space="preserve">Myyntituotot </t>
  </si>
  <si>
    <t>    3135 Oppisopimuskoulutuksen koulutu</t>
  </si>
  <si>
    <t xml:space="preserve">Maksutuotot </t>
  </si>
  <si>
    <t>    3251 Muut kodinhoitoapu maksut</t>
  </si>
  <si>
    <t xml:space="preserve">Tuet ja avustukset </t>
  </si>
  <si>
    <t>    3330 Muut tuet ja avustukset</t>
  </si>
  <si>
    <t xml:space="preserve">Toimintakulut </t>
  </si>
  <si>
    <t xml:space="preserve">Henkilöstökulut </t>
  </si>
  <si>
    <t xml:space="preserve">  Palkat ja palkkiot </t>
  </si>
  <si>
    <t>    4000 Kuukausipalkat</t>
  </si>
  <si>
    <t>    4004 Sijaisten palkat</t>
  </si>
  <si>
    <t>    4005 Erilliskorvaukset</t>
  </si>
  <si>
    <t>    4060 Jaksotetut palkat ja palkkiot</t>
  </si>
  <si>
    <t>    4230 Sairausvakuutuskorvaukset</t>
  </si>
  <si>
    <t>    4240 Tapaturmakorvaukset</t>
  </si>
  <si>
    <t>    4250 Muut KELAn korvaukset</t>
  </si>
  <si>
    <t xml:space="preserve">  Henkilösivukulut </t>
  </si>
  <si>
    <t xml:space="preserve">    Eläkekulut </t>
  </si>
  <si>
    <t>    4100 KuEL-palkkaperusteinen eläkema</t>
  </si>
  <si>
    <t>    4130 Jaksotetut eläkekulut</t>
  </si>
  <si>
    <t xml:space="preserve">    Muut henkilösivukulut </t>
  </si>
  <si>
    <t>    4150 Kansaneläke- ja sair.vak.maksu</t>
  </si>
  <si>
    <t>    4160 Työttömyysvakuutusmaksut</t>
  </si>
  <si>
    <t>    4170 Tapaturmavakuutusmaksut</t>
  </si>
  <si>
    <t>    4180 Muut sosiaalivakuutusmaksut</t>
  </si>
  <si>
    <t>    4190 Jaksotetut sos.vak.maksut</t>
  </si>
  <si>
    <t xml:space="preserve">Palvelujen ostot </t>
  </si>
  <si>
    <t>    4300 Asiakaspalv.ostot</t>
  </si>
  <si>
    <t>    4340 Toimisto- ja asiantunt.palv.</t>
  </si>
  <si>
    <t>    4342 ICT-palvelut</t>
  </si>
  <si>
    <t>    4346 Työvoiman vuokraus</t>
  </si>
  <si>
    <t>    4350 Painat., ilmoit. ja markkinoin</t>
  </si>
  <si>
    <t>    4360 Posti- ja kuriiripalvelut</t>
  </si>
  <si>
    <t>    4380 Puht.pito- ja pesulapalvelut</t>
  </si>
  <si>
    <t>    4400 Koneiden, kaluston ja laitteid</t>
  </si>
  <si>
    <t>    4410 Majoitus- ja ravitsemuspalvelu</t>
  </si>
  <si>
    <t>    4420 Matkustus- ja kuljetuspalvelut</t>
  </si>
  <si>
    <t>    4431 Työterveyshuolto</t>
  </si>
  <si>
    <t>    4440 Koulutus- ja kulttuuripalvelut</t>
  </si>
  <si>
    <t>    4441 Henk.koulutuksen koulutuspalv.</t>
  </si>
  <si>
    <t>    4460 Muut yhteistoimintaosuudet</t>
  </si>
  <si>
    <t>    4470 Muut palvelut</t>
  </si>
  <si>
    <t xml:space="preserve">Aineet, tarvikkeet ja tavarat </t>
  </si>
  <si>
    <t>    4500 Toimisto- ja koulutarvikkeet</t>
  </si>
  <si>
    <t>    4510 Kirjallisuus</t>
  </si>
  <si>
    <t>    4520 Elintarvikkeet</t>
  </si>
  <si>
    <t>    4530 Vaatteisto</t>
  </si>
  <si>
    <t>    4540 Lääkkeet</t>
  </si>
  <si>
    <t>    4541 Hoitotarvikkeet</t>
  </si>
  <si>
    <t>    4550 Puhdistusaineet ja tarvikkeet</t>
  </si>
  <si>
    <t>    4580 Kalusto</t>
  </si>
  <si>
    <t>    4600 Muu materiaali</t>
  </si>
  <si>
    <t xml:space="preserve">Muut toimintakulut </t>
  </si>
  <si>
    <t>    4820 Rakennusten ja huoneist. vuokr</t>
  </si>
  <si>
    <t>    4840 Koneiden ja laitteiden vuokrat</t>
  </si>
  <si>
    <t>    4850 Leasingvuokrat</t>
  </si>
  <si>
    <t>    4940 Muut kulut</t>
  </si>
  <si>
    <t xml:space="preserve">Toimintakate </t>
  </si>
  <si>
    <t xml:space="preserve">Vuosikate </t>
  </si>
  <si>
    <t xml:space="preserve">Tilikauden tulos </t>
  </si>
  <si>
    <t xml:space="preserve">Tilikauden ylijäämä (alij.) </t>
  </si>
  <si>
    <t>Järvikoto</t>
  </si>
  <si>
    <t>Vihnuskatu 5, 37150 Nokia</t>
  </si>
  <si>
    <t>    4055 Muut palkat</t>
  </si>
  <si>
    <t>Kaakkurin koti</t>
  </si>
  <si>
    <t>Marian pirtti</t>
  </si>
  <si>
    <t>    4370 Vakuutukset</t>
  </si>
  <si>
    <t>Oskarin tupa</t>
  </si>
  <si>
    <t>    3140 Muut myyntituotot</t>
  </si>
  <si>
    <t>Tapion torppa</t>
  </si>
  <si>
    <t>(8)</t>
  </si>
  <si>
    <t>ymp. Vrk</t>
  </si>
  <si>
    <t>(5)</t>
  </si>
  <si>
    <t>Myllypuistokoti</t>
  </si>
  <si>
    <t>Myllyranta</t>
  </si>
  <si>
    <t>Onnelan ryhmäkoti</t>
  </si>
  <si>
    <t>Teponkartanon palvelukeskus</t>
  </si>
  <si>
    <t>Västinkartanon palvelukeskus</t>
  </si>
  <si>
    <t>8*</t>
  </si>
  <si>
    <t>5*</t>
  </si>
  <si>
    <t>17*</t>
  </si>
  <si>
    <t>Mahdolliset korjaukset esim vyörytyksen/hallinnon puute tai poikkeavat menoerät ***</t>
  </si>
  <si>
    <t>***Suhteettoman pienet toimitilakustannukset</t>
  </si>
  <si>
    <t>Alkuperäinen
talousarvio</t>
  </si>
  <si>
    <t>Talousarvio
muutosten jälk.</t>
  </si>
  <si>
    <t>Toteutuma 
1-12 / 2020</t>
  </si>
  <si>
    <t>ei rajattu</t>
  </si>
  <si>
    <t>2767 APILAKOTI, ASUMISPALVELUT</t>
  </si>
  <si>
    <t>MAKSUTUOTOT</t>
  </si>
  <si>
    <t/>
  </si>
  <si>
    <t>3261</t>
  </si>
  <si>
    <t>3322</t>
  </si>
  <si>
    <t>Korvaus työterveyshuollosta</t>
  </si>
  <si>
    <t>3410</t>
  </si>
  <si>
    <t>TOIMINTATUOTOT YHTEENSÄ</t>
  </si>
  <si>
    <t>PALKAT JA PALKKIOT</t>
  </si>
  <si>
    <t>4002</t>
  </si>
  <si>
    <t>Vakinaisten palkat</t>
  </si>
  <si>
    <t>4004</t>
  </si>
  <si>
    <t>Sijaisten palkat</t>
  </si>
  <si>
    <t>4005</t>
  </si>
  <si>
    <t>4011</t>
  </si>
  <si>
    <t>Määräaikaiset palkat</t>
  </si>
  <si>
    <t>4060</t>
  </si>
  <si>
    <t>Jaksotetut palkat ja palkkiot</t>
  </si>
  <si>
    <t>4230</t>
  </si>
  <si>
    <t>HENKILÖSIVUKULUT</t>
  </si>
  <si>
    <t>ELÄKEKULUT</t>
  </si>
  <si>
    <t>4100</t>
  </si>
  <si>
    <t>KuEL-palkkaperust.eläkemaksu</t>
  </si>
  <si>
    <t>4106</t>
  </si>
  <si>
    <t>Työkyvyttömyyseläkemaksut</t>
  </si>
  <si>
    <t>4110</t>
  </si>
  <si>
    <t>Muut työeläkemaksut</t>
  </si>
  <si>
    <t>4130</t>
  </si>
  <si>
    <t>Jaksotetut eläkekulut</t>
  </si>
  <si>
    <t>MUUT HENKILÖSIVUKULUT</t>
  </si>
  <si>
    <t>4150</t>
  </si>
  <si>
    <t>Työnantajan sosiaalivak.maksut</t>
  </si>
  <si>
    <t>4160</t>
  </si>
  <si>
    <t>4170</t>
  </si>
  <si>
    <t>4180</t>
  </si>
  <si>
    <t>Muut sosiaalivakuutusmaksut</t>
  </si>
  <si>
    <t>4190</t>
  </si>
  <si>
    <t>Jaksotetut sos.vak.maksut</t>
  </si>
  <si>
    <t>4340</t>
  </si>
  <si>
    <t>Toimisto-ja asiantuntijapalv.</t>
  </si>
  <si>
    <t>4342</t>
  </si>
  <si>
    <t>4350</t>
  </si>
  <si>
    <t>Painatukset,ilmoitukset,mark</t>
  </si>
  <si>
    <t>4360</t>
  </si>
  <si>
    <t>Posti- ja kuriiripalvelut</t>
  </si>
  <si>
    <t>4380</t>
  </si>
  <si>
    <t>Puht.pito- ja pesulapalvelut</t>
  </si>
  <si>
    <t>4383</t>
  </si>
  <si>
    <t>Jätehuolto</t>
  </si>
  <si>
    <t>4400</t>
  </si>
  <si>
    <t>Koneiden,kalust ja laitt kunn.</t>
  </si>
  <si>
    <t>4410</t>
  </si>
  <si>
    <t>Majoitus- ja ravitsemuspalvelu</t>
  </si>
  <si>
    <t>4420</t>
  </si>
  <si>
    <t>4430</t>
  </si>
  <si>
    <t>4440</t>
  </si>
  <si>
    <t>4470</t>
  </si>
  <si>
    <t>4500</t>
  </si>
  <si>
    <t>4510</t>
  </si>
  <si>
    <t>4511</t>
  </si>
  <si>
    <t>Sanoma- ja aikakauslehdet</t>
  </si>
  <si>
    <t>4520</t>
  </si>
  <si>
    <t>4530</t>
  </si>
  <si>
    <t>4533</t>
  </si>
  <si>
    <t>4536</t>
  </si>
  <si>
    <t>4550</t>
  </si>
  <si>
    <t>Siivous- ja puhdistusaineet</t>
  </si>
  <si>
    <t>4580</t>
  </si>
  <si>
    <t>4591</t>
  </si>
  <si>
    <t>Korjaustarvikkeet ja -aineet</t>
  </si>
  <si>
    <t>4592</t>
  </si>
  <si>
    <t>Työaineet</t>
  </si>
  <si>
    <t>4600</t>
  </si>
  <si>
    <t>4821</t>
  </si>
  <si>
    <t>Sisäiset vuokrat</t>
  </si>
  <si>
    <t>4860</t>
  </si>
  <si>
    <t>Muut vuokrat</t>
  </si>
  <si>
    <t>4940</t>
  </si>
  <si>
    <t>TOIMINTAKULUT YHTEENSÄ</t>
  </si>
  <si>
    <t>2761 KOIVUKAARI 1, ASUMISPALVELUT</t>
  </si>
  <si>
    <t>4560</t>
  </si>
  <si>
    <t>Poltto- ja voiteluaineet</t>
  </si>
  <si>
    <t>4820</t>
  </si>
  <si>
    <t>Rakennusten ja huon. vuokrat</t>
  </si>
  <si>
    <t>4840</t>
  </si>
  <si>
    <t>Koneiden ja laitteiden vuokrat</t>
  </si>
  <si>
    <t>63</t>
  </si>
  <si>
    <t>2764 MYLLYPUISTOKOTI, ASUMISPALVELU</t>
  </si>
  <si>
    <t>3140</t>
  </si>
  <si>
    <t>Muut myyntituotot</t>
  </si>
  <si>
    <t>3327</t>
  </si>
  <si>
    <t>Valt.korvaus kuntoutt. työtoim</t>
  </si>
  <si>
    <t>3330</t>
  </si>
  <si>
    <t>Muut tuet ja avustukset</t>
  </si>
  <si>
    <t>4010</t>
  </si>
  <si>
    <t>Asiantuntijapalkkiot</t>
  </si>
  <si>
    <t>4240</t>
  </si>
  <si>
    <t>4382</t>
  </si>
  <si>
    <t>Sis.välinehuoltopalvelut</t>
  </si>
  <si>
    <t>4411</t>
  </si>
  <si>
    <t>Sis.ruokahuoltopalvelut</t>
  </si>
  <si>
    <t>4900</t>
  </si>
  <si>
    <t>Välilliset verot</t>
  </si>
  <si>
    <t>4941</t>
  </si>
  <si>
    <t>Luottotappiot</t>
  </si>
  <si>
    <t>KUSTANNUSLASKENNALLISET ERÄT</t>
  </si>
  <si>
    <t>9800</t>
  </si>
  <si>
    <t>Kustannuslaskennalliset menot</t>
  </si>
  <si>
    <t>9900</t>
  </si>
  <si>
    <t>Kustannuslaskennalliset tulot</t>
  </si>
  <si>
    <t>2766 MYLLYRANTA, ASUMISPALVELUT</t>
  </si>
  <si>
    <t>4315</t>
  </si>
  <si>
    <t>Asiakaspalv.ostot muilta</t>
  </si>
  <si>
    <t>2834 ONNELA, ASUMISPALVELUT</t>
  </si>
  <si>
    <t>3099</t>
  </si>
  <si>
    <t>Muut korvaukset</t>
  </si>
  <si>
    <t>4421</t>
  </si>
  <si>
    <t>Ateriapalvelujen kuljetukset</t>
  </si>
  <si>
    <t>SUUNNITELMAN MUKAISET POISTOT</t>
  </si>
  <si>
    <t>7150</t>
  </si>
  <si>
    <t>Poistot koneista ja kalustosta</t>
  </si>
  <si>
    <t>POISTOT JA ARVONALENTUMISET YHTEENSÄ</t>
  </si>
  <si>
    <t>Ei ympärivuorokautinen?+</t>
  </si>
  <si>
    <t>2762 SIMUNAN PIENKOTI</t>
  </si>
  <si>
    <t>3135</t>
  </si>
  <si>
    <t>Oppisopimuskoul. koulutuskorv.</t>
  </si>
  <si>
    <t>4590</t>
  </si>
  <si>
    <t>2833 TEPON KARTANO, ASUMISPALVELUT</t>
  </si>
  <si>
    <t>2831 VÄSTINKARTANO, ASUMISPALVELUT</t>
  </si>
  <si>
    <t>3105</t>
  </si>
  <si>
    <t>Aik.kotikunnan korv.(kotikunL)</t>
  </si>
  <si>
    <t>3530</t>
  </si>
  <si>
    <t>4265</t>
  </si>
  <si>
    <t>Henkilöstökorvaukset</t>
  </si>
  <si>
    <t>2832 YLISTUVAN PALVELUTALO/Hopeasiipi</t>
  </si>
  <si>
    <t>Henkilöstökulut ja -palvelujen ostot yhteensä vrk</t>
  </si>
  <si>
    <t>palvelujen ostot per vrk</t>
  </si>
  <si>
    <t>Siivous ja pesulapalveluiden ostot €/asukas/vrk</t>
  </si>
  <si>
    <t>Ateriapalveluostot €/asukas/vrk</t>
  </si>
  <si>
    <t>VARAUSTEN JA RAHASTOJEN MUUTOS</t>
  </si>
  <si>
    <t>Vuokrat asukkailta (korjaus)</t>
  </si>
  <si>
    <t>Bruttokustannukset yhteensä</t>
  </si>
  <si>
    <t>Hoivavuorokaudet (vähennettynä täyskorvaus sotainvalidien hoitovuorokausilla)***</t>
  </si>
  <si>
    <t>Ateriapalvelutulot asiakkailta €/asukas/vrk</t>
  </si>
  <si>
    <t>Hoivamaksutulot asiakkailta €/asukas/vrk</t>
  </si>
  <si>
    <t>Sotilasvammalain mukaiset (Valtionkonttorin) täyskorvaukset</t>
  </si>
  <si>
    <t>Siun soten hinnaston s. 73 mukainen TEHPA laskutus brutto €/vrk</t>
  </si>
  <si>
    <t>Sotainvalidien hoivavuorokausien lkm per vuosi***</t>
  </si>
  <si>
    <t>Nettokustannukset hoiva ja ateriamaksutulojen jälkeen €/vrk (vähennetty sotainvalidien tulot ja menoista eli täysin eliminoitu)</t>
  </si>
  <si>
    <t>***Valtionkonttorin täyskorvatut sotaveteraanien  hoivavuorokaudet on oikaistu laskelmista</t>
  </si>
  <si>
    <t xml:space="preserve">enintään 85%nettotuloista, ei enää erillisiä ateriamaksuja </t>
  </si>
  <si>
    <t>PIHLAJAKOTI, HEINÄVESI</t>
  </si>
  <si>
    <t>ILTARUSKO, LIPERI</t>
  </si>
  <si>
    <t>SARASTUS, LIPERI</t>
  </si>
  <si>
    <t>KONTTILANHOVI, LIPERI</t>
  </si>
  <si>
    <t>ONNIN HOIVAKOTI, OUTOKUMPU</t>
  </si>
  <si>
    <t>HOPEAKUUSEN HOIVAKOTI, OUTOKUMPU</t>
  </si>
  <si>
    <t>HEIKINHELMEN HOIVAKOTI, OUTOKUMPU</t>
  </si>
  <si>
    <t>HOIVAKOTI KIELO, JUUKA</t>
  </si>
  <si>
    <t>KYRÖLÄN PALVELUKESKUS, NURMES</t>
  </si>
  <si>
    <t>KOTORANTA, VALTIMO</t>
  </si>
  <si>
    <t>PARTALANMÄEN HOIVAKOTI, LIEKSA</t>
  </si>
  <si>
    <t>YRJÖNHOVIN PALVELUKOTI, LIEKSA</t>
  </si>
  <si>
    <t>SIREENIPIHA, JOENSUU</t>
  </si>
  <si>
    <t>SENIORIPIHA, JOENSUU</t>
  </si>
  <si>
    <t>KANERVAKOTI, JOENSUU</t>
  </si>
  <si>
    <t>KOIVUPIHA, JOENSUU</t>
  </si>
  <si>
    <t>HOPEARANNAN HOIVAKOTI, ENO</t>
  </si>
  <si>
    <t>VARPARANNANHOIVAKOTI, KONTIOLA</t>
  </si>
  <si>
    <t>VILLARANTA HOIVAKOTI, KONTIOLAHTI</t>
  </si>
  <si>
    <t>TÄHKÄKOTI, KONTIOLAHTI</t>
  </si>
  <si>
    <t>Kaikki yhteensä</t>
  </si>
  <si>
    <t>300 TOIMINTATUOTOT</t>
  </si>
  <si>
    <t>306 MYYNTITUOTOT</t>
  </si>
  <si>
    <t>3086 Sotilasvammalain mukaiset korv</t>
  </si>
  <si>
    <t>3105 Kotikuntakorv. ent. kotikunnal</t>
  </si>
  <si>
    <t>3135 Oppisopimuskoulutuksen koulutu</t>
  </si>
  <si>
    <t>3140 Muut myyntituotot</t>
  </si>
  <si>
    <t>3141 Ateriapalvelujen myyntitulot</t>
  </si>
  <si>
    <t>3142 Tarvikkeiden ja palvelujen myy</t>
  </si>
  <si>
    <t>3156 Myyntituotot, sisäiset</t>
  </si>
  <si>
    <t>320 MAKSUTUOTOT</t>
  </si>
  <si>
    <t>3257 Sosiaalipalv. hoitopäivämaksut</t>
  </si>
  <si>
    <t>340 MUUT TOIMINTATUOTOT</t>
  </si>
  <si>
    <t>400 TOIMINTAKULUT</t>
  </si>
  <si>
    <t>400 HENKILÖSTÖKULUT</t>
  </si>
  <si>
    <t>4001 Hall.vuosipalk/Ans.menetyskorv</t>
  </si>
  <si>
    <t>4002 Vakinaisten palkat</t>
  </si>
  <si>
    <t>4005 Erilliskorvaukset</t>
  </si>
  <si>
    <t>4006 Palkkatuettujen palkat</t>
  </si>
  <si>
    <t>4010 Asiantuntijapalkkiot</t>
  </si>
  <si>
    <t>4011 Määräaikaiset palkat</t>
  </si>
  <si>
    <t>4020 Siviilipalvelumiesten päivärah</t>
  </si>
  <si>
    <t>4021 Kokouspalkkiot</t>
  </si>
  <si>
    <t>4040 Lääkärintodistuspalkkiot</t>
  </si>
  <si>
    <t>4100 KuEL-palkkaperusteinen eläkema</t>
  </si>
  <si>
    <t>4103 VaEL-maksut</t>
  </si>
  <si>
    <t>4120 Kunnan maksamat eläkkeet</t>
  </si>
  <si>
    <t>4150 Kansaneläke- ja sair.vak.maksu</t>
  </si>
  <si>
    <t>4180 Muut sosiaalivakuutusmaksut</t>
  </si>
  <si>
    <t>4190 Jaksotetut sos.vak.maksut</t>
  </si>
  <si>
    <t>4250 Muut KELAn korvaukset</t>
  </si>
  <si>
    <t>4262 KEVA:n maksamat kuntoutuskorva</t>
  </si>
  <si>
    <t>430 PALVELUJEN OSTOT</t>
  </si>
  <si>
    <t>4301 Asiakaspalv.ostot kunnilta</t>
  </si>
  <si>
    <t>4303 Asiakaspalv.ostot muilta</t>
  </si>
  <si>
    <t>4340 Toimisto- ja asiantuntijapalve</t>
  </si>
  <si>
    <t>4341 Työkorvaukset (toimeksianto/os</t>
  </si>
  <si>
    <t>4343 ICT-palvelut</t>
  </si>
  <si>
    <t>4344 Rahoitus-ja pankkipalvelut</t>
  </si>
  <si>
    <t>4345 Tiedotus- ja markkinointipalve</t>
  </si>
  <si>
    <t>4346 Työvoiman vuokraus</t>
  </si>
  <si>
    <t>4350 Painatukset ja ilmoitukset</t>
  </si>
  <si>
    <t>4360 Posti-ja kuriiripalvelut</t>
  </si>
  <si>
    <t>4362 Viesti- ja hälytyspalvelut</t>
  </si>
  <si>
    <t>4380 Puhtaanapitopalvelut</t>
  </si>
  <si>
    <t>4381 Pesulapalvelut</t>
  </si>
  <si>
    <t>4382 Siivouspalvelut</t>
  </si>
  <si>
    <t>4383 Jätehuoltomaksut</t>
  </si>
  <si>
    <t>4390 Rak. rakentamis ja kunnossapit</t>
  </si>
  <si>
    <t>4391 Alueiden rakentamis ja kunnoss</t>
  </si>
  <si>
    <t>4401 Lääkintälaitteiden korjauspalv</t>
  </si>
  <si>
    <t>4422 Kuljetuspalvelut</t>
  </si>
  <si>
    <t>4423 Potilaskuljetuspalvelut</t>
  </si>
  <si>
    <t>4431 Terveyspalvelut</t>
  </si>
  <si>
    <t>4432 Lääkäripalvelujen ostot</t>
  </si>
  <si>
    <t>4433 Laboratorio,röntgen ja tutk</t>
  </si>
  <si>
    <t>4441 Koulutuspalvelut</t>
  </si>
  <si>
    <t>4442 Kulttuuripalvelut</t>
  </si>
  <si>
    <t>4445 Koulutuskorv. Työnantajille</t>
  </si>
  <si>
    <t>4460 Muut yhteistoimintaosuudet</t>
  </si>
  <si>
    <t>4472 Edelleen laskutettavat palvelu</t>
  </si>
  <si>
    <t>450 AINEET, TARVIKKEET JA TAVARAT</t>
  </si>
  <si>
    <t>4501 IT-tarvikkeet</t>
  </si>
  <si>
    <t>4540 Lääkkeet</t>
  </si>
  <si>
    <t>4541 Hoitotarvikkeet</t>
  </si>
  <si>
    <t>4542 Röntgentarvikkeet</t>
  </si>
  <si>
    <t>4543 Laboratoriotarvikkeet</t>
  </si>
  <si>
    <t>4544 Apuvälineet</t>
  </si>
  <si>
    <t>4560 Poltto- ja voiteluaineet</t>
  </si>
  <si>
    <t>4570 Lämmitys</t>
  </si>
  <si>
    <t>4571 Sähkö ja kaasu</t>
  </si>
  <si>
    <t>4572 Vesi</t>
  </si>
  <si>
    <t>4582 Kiinteät kalusteet ja laitteet</t>
  </si>
  <si>
    <t>4591 Työaineet ja varaosat</t>
  </si>
  <si>
    <t>4592 Kemikaalit</t>
  </si>
  <si>
    <t>4599 Varastolisä</t>
  </si>
  <si>
    <t>4601 Edelleen laskutettavat ostot</t>
  </si>
  <si>
    <t>4670 Varastojen lisäys/vähennys</t>
  </si>
  <si>
    <t>470 AVUSTUKSET</t>
  </si>
  <si>
    <t>4730 Muut avustukset kotitalouksill</t>
  </si>
  <si>
    <t>480 MUUT TOIMINTAKULUT</t>
  </si>
  <si>
    <t>4800 Maa- ja vesialueiden vuokrat</t>
  </si>
  <si>
    <t>4910 Välittömät verot</t>
  </si>
  <si>
    <t>4941 Luottotappiot toimintatuotoist</t>
  </si>
  <si>
    <t>4942 Edustuskulut</t>
  </si>
  <si>
    <t>4943 Henkilökunnan virkistysmenot</t>
  </si>
  <si>
    <t>4944 Jäsenmaksut</t>
  </si>
  <si>
    <t>4945 Ulosottoviraston tilityspalkki</t>
  </si>
  <si>
    <t>4950 Muut kulut</t>
  </si>
  <si>
    <t>600 RAHOITUSTUOTOT JA -KULUT</t>
  </si>
  <si>
    <t>600 KORKOTUOTOT</t>
  </si>
  <si>
    <t>6016 Konsernitilin korkotuotot</t>
  </si>
  <si>
    <t>6031 Muut korkotuotot</t>
  </si>
  <si>
    <t>610 MUUT RAHOITUSTUOTOT</t>
  </si>
  <si>
    <t>6100 Osinkotuotot ja osuuspääomien</t>
  </si>
  <si>
    <t>6120 Verotilitysten korot ja korotukset</t>
  </si>
  <si>
    <t>6130 Viivästyskorot</t>
  </si>
  <si>
    <t>6140 Peruspääoman korot kuntayhtymi</t>
  </si>
  <si>
    <t>621 KORKOKULUT</t>
  </si>
  <si>
    <t>6210 Korkokulut lain. ulkopuolisilt</t>
  </si>
  <si>
    <t>6242 Muut korkokulut</t>
  </si>
  <si>
    <t>6243 Suoj tark teh johsop korkokulu</t>
  </si>
  <si>
    <t>630 MUUT RAHOITUSKULUT</t>
  </si>
  <si>
    <t>6380 Muut rahoituskulut</t>
  </si>
  <si>
    <t>710 POISTOT JA ARVONALENTUMISET</t>
  </si>
  <si>
    <t>710 SUUNNITELMAN MUKAISET POISTOT</t>
  </si>
  <si>
    <t>7110 Poistot tietokoneohjelmista</t>
  </si>
  <si>
    <t>7120 Poistot muista pitkävaik.menoi</t>
  </si>
  <si>
    <t>7130 Poistot rakennuksista</t>
  </si>
  <si>
    <t>7140 Poistot kiint.rakenteista ja l</t>
  </si>
  <si>
    <t>7150 Poistot koneista ja kalustosta</t>
  </si>
  <si>
    <t>850 VARAUSTEN JA RAHASTOJEN MUUTOS</t>
  </si>
  <si>
    <t>850 POISTOERON MUUTOS</t>
  </si>
  <si>
    <t>8550 Poistoeron vähennys (+)</t>
  </si>
  <si>
    <t>Bruttokustannukset yhteensä ilman vuokramenoja</t>
  </si>
  <si>
    <r>
      <t>Ostopalvelun vrk hinta hoiva + ateria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</si>
  <si>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Ostopalvelun vrk hinta hoiva + ateria </t>
  </si>
  <si>
    <t>Ostopalvelun vrk hinta hoiva + 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</si>
</sst>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[$-1040B]#,##0.0#%"/>
    <numFmt numFmtId="167" formatCode="[$-1040B]#,##0.00;\-#,##0.00"/>
  </numFmts>
  <fonts count="34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18" fillId="0" borderId="0"/>
    <xf numFmtId="0" fontId="3" fillId="0" borderId="0"/>
  </cellStyleXfs>
  <cellXfs count="771">
    <xf numFmtId="0" fontId="0" fillId="0" borderId="0" xfId="0"/>
    <xf numFmtId="0" fontId="0" fillId="0" borderId="0" xfId="0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6" fillId="0" borderId="0" xfId="0" applyFont="1" applyAlignment="1">
      <alignment horizontal="left" vertical="top"/>
    </xf>
    <xf numFmtId="9" fontId="0" fillId="0" borderId="0" xfId="1" applyFont="1" applyFill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top" wrapText="1"/>
    </xf>
    <xf numFmtId="3" fontId="9" fillId="4" borderId="10" xfId="0" applyNumberFormat="1" applyFont="1" applyFill="1" applyBorder="1" applyAlignment="1">
      <alignment horizontal="right" vertical="top" wrapText="1"/>
    </xf>
    <xf numFmtId="3" fontId="9" fillId="4" borderId="0" xfId="0" applyNumberFormat="1" applyFont="1" applyFill="1" applyAlignment="1">
      <alignment horizontal="right" vertical="top" wrapText="1"/>
    </xf>
    <xf numFmtId="4" fontId="9" fillId="4" borderId="11" xfId="0" applyNumberFormat="1" applyFont="1" applyFill="1" applyBorder="1" applyAlignment="1">
      <alignment horizontal="right" vertical="top" wrapText="1"/>
    </xf>
    <xf numFmtId="0" fontId="9" fillId="5" borderId="9" xfId="0" applyFont="1" applyFill="1" applyBorder="1" applyAlignment="1">
      <alignment horizontal="left" vertical="top" wrapText="1"/>
    </xf>
    <xf numFmtId="3" fontId="9" fillId="5" borderId="10" xfId="0" applyNumberFormat="1" applyFont="1" applyFill="1" applyBorder="1" applyAlignment="1">
      <alignment horizontal="right" vertical="top" wrapText="1"/>
    </xf>
    <xf numFmtId="3" fontId="9" fillId="5" borderId="0" xfId="0" applyNumberFormat="1" applyFont="1" applyFill="1" applyAlignment="1">
      <alignment horizontal="right"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3" fontId="10" fillId="4" borderId="0" xfId="0" applyNumberFormat="1" applyFont="1" applyFill="1" applyAlignment="1">
      <alignment horizontal="right" vertical="top" wrapText="1"/>
    </xf>
    <xf numFmtId="4" fontId="10" fillId="4" borderId="11" xfId="0" applyNumberFormat="1" applyFont="1" applyFill="1" applyBorder="1" applyAlignment="1">
      <alignment horizontal="right" vertical="top" wrapText="1"/>
    </xf>
    <xf numFmtId="0" fontId="9" fillId="5" borderId="12" xfId="0" applyFont="1" applyFill="1" applyBorder="1" applyAlignment="1">
      <alignment horizontal="left" vertical="top" wrapText="1"/>
    </xf>
    <xf numFmtId="3" fontId="9" fillId="5" borderId="13" xfId="0" applyNumberFormat="1" applyFont="1" applyFill="1" applyBorder="1" applyAlignment="1">
      <alignment horizontal="right" vertical="top" wrapText="1"/>
    </xf>
    <xf numFmtId="3" fontId="9" fillId="5" borderId="14" xfId="0" applyNumberFormat="1" applyFont="1" applyFill="1" applyBorder="1" applyAlignment="1">
      <alignment horizontal="right" vertical="top" wrapText="1"/>
    </xf>
    <xf numFmtId="4" fontId="9" fillId="5" borderId="15" xfId="0" applyNumberFormat="1" applyFont="1" applyFill="1" applyBorder="1" applyAlignment="1">
      <alignment horizontal="right" vertical="top" wrapText="1"/>
    </xf>
    <xf numFmtId="0" fontId="11" fillId="3" borderId="9" xfId="0" applyFont="1" applyFill="1" applyBorder="1" applyAlignment="1">
      <alignment horizontal="left" vertical="top" wrapText="1"/>
    </xf>
    <xf numFmtId="3" fontId="11" fillId="3" borderId="10" xfId="0" applyNumberFormat="1" applyFont="1" applyFill="1" applyBorder="1" applyAlignment="1">
      <alignment horizontal="right" vertical="top" wrapText="1"/>
    </xf>
    <xf numFmtId="3" fontId="11" fillId="3" borderId="0" xfId="0" applyNumberFormat="1" applyFont="1" applyFill="1" applyAlignment="1">
      <alignment horizontal="right" vertical="top" wrapText="1"/>
    </xf>
    <xf numFmtId="4" fontId="11" fillId="3" borderId="11" xfId="0" applyNumberFormat="1" applyFont="1" applyFill="1" applyBorder="1" applyAlignment="1">
      <alignment horizontal="right" vertical="top" wrapText="1"/>
    </xf>
    <xf numFmtId="0" fontId="11" fillId="5" borderId="9" xfId="0" applyFont="1" applyFill="1" applyBorder="1" applyAlignment="1">
      <alignment horizontal="left" vertical="top" wrapText="1"/>
    </xf>
    <xf numFmtId="2" fontId="11" fillId="5" borderId="10" xfId="0" applyNumberFormat="1" applyFont="1" applyFill="1" applyBorder="1" applyAlignment="1">
      <alignment horizontal="right" vertical="top" wrapText="1"/>
    </xf>
    <xf numFmtId="2" fontId="11" fillId="5" borderId="0" xfId="0" applyNumberFormat="1" applyFont="1" applyFill="1" applyAlignment="1">
      <alignment horizontal="right" vertical="top" wrapText="1"/>
    </xf>
    <xf numFmtId="2" fontId="11" fillId="5" borderId="11" xfId="0" applyNumberFormat="1" applyFont="1" applyFill="1" applyBorder="1" applyAlignment="1">
      <alignment horizontal="right" vertical="top" wrapText="1"/>
    </xf>
    <xf numFmtId="3" fontId="9" fillId="4" borderId="11" xfId="0" applyNumberFormat="1" applyFont="1" applyFill="1" applyBorder="1" applyAlignment="1">
      <alignment horizontal="right" vertical="top" wrapText="1"/>
    </xf>
    <xf numFmtId="3" fontId="11" fillId="4" borderId="11" xfId="0" applyNumberFormat="1" applyFont="1" applyFill="1" applyBorder="1" applyAlignment="1">
      <alignment horizontal="right" vertical="top" wrapText="1"/>
    </xf>
    <xf numFmtId="3" fontId="9" fillId="5" borderId="11" xfId="0" applyNumberFormat="1" applyFont="1" applyFill="1" applyBorder="1" applyAlignment="1">
      <alignment horizontal="right" vertical="top" wrapText="1"/>
    </xf>
    <xf numFmtId="0" fontId="12" fillId="6" borderId="5" xfId="0" applyFont="1" applyFill="1" applyBorder="1" applyAlignment="1">
      <alignment horizontal="left" vertical="top" wrapText="1"/>
    </xf>
    <xf numFmtId="2" fontId="12" fillId="6" borderId="6" xfId="0" applyNumberFormat="1" applyFont="1" applyFill="1" applyBorder="1" applyAlignment="1">
      <alignment horizontal="right" vertical="top" wrapText="1"/>
    </xf>
    <xf numFmtId="2" fontId="12" fillId="6" borderId="7" xfId="0" applyNumberFormat="1" applyFont="1" applyFill="1" applyBorder="1" applyAlignment="1">
      <alignment horizontal="right" vertical="top" wrapText="1"/>
    </xf>
    <xf numFmtId="2" fontId="13" fillId="4" borderId="11" xfId="0" applyNumberFormat="1" applyFont="1" applyFill="1" applyBorder="1" applyAlignment="1">
      <alignment horizontal="right" vertical="top" wrapText="1"/>
    </xf>
    <xf numFmtId="0" fontId="14" fillId="5" borderId="9" xfId="0" applyFont="1" applyFill="1" applyBorder="1" applyAlignment="1">
      <alignment horizontal="left" vertical="top" wrapText="1"/>
    </xf>
    <xf numFmtId="1" fontId="14" fillId="5" borderId="10" xfId="0" applyNumberFormat="1" applyFont="1" applyFill="1" applyBorder="1" applyAlignment="1">
      <alignment horizontal="right" vertical="top" wrapText="1"/>
    </xf>
    <xf numFmtId="1" fontId="14" fillId="5" borderId="0" xfId="0" applyNumberFormat="1" applyFont="1" applyFill="1" applyAlignment="1">
      <alignment horizontal="right" vertical="top" wrapText="1"/>
    </xf>
    <xf numFmtId="1" fontId="15" fillId="5" borderId="10" xfId="0" applyNumberFormat="1" applyFont="1" applyFill="1" applyBorder="1" applyAlignment="1">
      <alignment horizontal="right" vertical="top"/>
    </xf>
    <xf numFmtId="1" fontId="16" fillId="5" borderId="11" xfId="0" applyNumberFormat="1" applyFont="1" applyFill="1" applyBorder="1" applyAlignment="1">
      <alignment horizontal="right" vertical="top"/>
    </xf>
    <xf numFmtId="0" fontId="14" fillId="4" borderId="9" xfId="0" applyFont="1" applyFill="1" applyBorder="1" applyAlignment="1">
      <alignment horizontal="left" vertical="top" wrapText="1"/>
    </xf>
    <xf numFmtId="9" fontId="14" fillId="4" borderId="10" xfId="1" applyFont="1" applyFill="1" applyBorder="1" applyAlignment="1">
      <alignment horizontal="right" vertical="top" wrapText="1"/>
    </xf>
    <xf numFmtId="9" fontId="14" fillId="4" borderId="0" xfId="1" applyFont="1" applyFill="1" applyBorder="1" applyAlignment="1">
      <alignment horizontal="right" vertical="top" wrapText="1"/>
    </xf>
    <xf numFmtId="9" fontId="16" fillId="4" borderId="11" xfId="1" applyFont="1" applyFill="1" applyBorder="1" applyAlignment="1">
      <alignment horizontal="right" vertical="top" wrapText="1"/>
    </xf>
    <xf numFmtId="4" fontId="14" fillId="5" borderId="10" xfId="0" applyNumberFormat="1" applyFont="1" applyFill="1" applyBorder="1" applyAlignment="1">
      <alignment horizontal="right" vertical="top" wrapText="1"/>
    </xf>
    <xf numFmtId="4" fontId="14" fillId="5" borderId="0" xfId="0" applyNumberFormat="1" applyFont="1" applyFill="1" applyAlignment="1">
      <alignment horizontal="right" vertical="top" wrapText="1"/>
    </xf>
    <xf numFmtId="4" fontId="15" fillId="5" borderId="10" xfId="0" applyNumberFormat="1" applyFont="1" applyFill="1" applyBorder="1" applyAlignment="1">
      <alignment horizontal="right" vertical="top" wrapText="1"/>
    </xf>
    <xf numFmtId="4" fontId="16" fillId="5" borderId="11" xfId="0" applyNumberFormat="1" applyFont="1" applyFill="1" applyBorder="1" applyAlignment="1">
      <alignment horizontal="right" vertical="top" wrapText="1"/>
    </xf>
    <xf numFmtId="4" fontId="14" fillId="4" borderId="10" xfId="0" applyNumberFormat="1" applyFont="1" applyFill="1" applyBorder="1" applyAlignment="1">
      <alignment horizontal="right" vertical="top" wrapText="1"/>
    </xf>
    <xf numFmtId="4" fontId="14" fillId="4" borderId="0" xfId="0" applyNumberFormat="1" applyFont="1" applyFill="1" applyAlignment="1">
      <alignment horizontal="right" vertical="top" wrapText="1"/>
    </xf>
    <xf numFmtId="4" fontId="15" fillId="4" borderId="10" xfId="0" applyNumberFormat="1" applyFont="1" applyFill="1" applyBorder="1" applyAlignment="1">
      <alignment horizontal="right" vertical="top" wrapText="1"/>
    </xf>
    <xf numFmtId="4" fontId="16" fillId="4" borderId="11" xfId="0" applyNumberFormat="1" applyFont="1" applyFill="1" applyBorder="1" applyAlignment="1">
      <alignment horizontal="right" vertical="top" wrapText="1"/>
    </xf>
    <xf numFmtId="0" fontId="12" fillId="6" borderId="9" xfId="0" applyFont="1" applyFill="1" applyBorder="1" applyAlignment="1">
      <alignment horizontal="left" vertical="top" wrapText="1"/>
    </xf>
    <xf numFmtId="4" fontId="12" fillId="6" borderId="10" xfId="0" applyNumberFormat="1" applyFont="1" applyFill="1" applyBorder="1" applyAlignment="1">
      <alignment horizontal="right" vertical="top" wrapText="1"/>
    </xf>
    <xf numFmtId="4" fontId="12" fillId="6" borderId="0" xfId="0" applyNumberFormat="1" applyFont="1" applyFill="1" applyAlignment="1">
      <alignment horizontal="right" vertical="top" wrapText="1"/>
    </xf>
    <xf numFmtId="4" fontId="13" fillId="4" borderId="11" xfId="0" applyNumberFormat="1" applyFont="1" applyFill="1" applyBorder="1" applyAlignment="1">
      <alignment horizontal="right" vertical="top" wrapText="1"/>
    </xf>
    <xf numFmtId="0" fontId="15" fillId="4" borderId="9" xfId="0" applyFont="1" applyFill="1" applyBorder="1" applyAlignment="1">
      <alignment horizontal="left" vertical="top" wrapText="1"/>
    </xf>
    <xf numFmtId="4" fontId="15" fillId="4" borderId="11" xfId="0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horizontal="left" vertical="top"/>
    </xf>
    <xf numFmtId="4" fontId="14" fillId="5" borderId="11" xfId="0" applyNumberFormat="1" applyFont="1" applyFill="1" applyBorder="1" applyAlignment="1">
      <alignment horizontal="right" vertical="top" wrapText="1"/>
    </xf>
    <xf numFmtId="2" fontId="14" fillId="4" borderId="10" xfId="0" applyNumberFormat="1" applyFont="1" applyFill="1" applyBorder="1" applyAlignment="1">
      <alignment horizontal="right" vertical="top" wrapText="1"/>
    </xf>
    <xf numFmtId="2" fontId="14" fillId="4" borderId="0" xfId="0" applyNumberFormat="1" applyFont="1" applyFill="1" applyAlignment="1">
      <alignment horizontal="right" vertical="top" wrapText="1"/>
    </xf>
    <xf numFmtId="2" fontId="14" fillId="4" borderId="11" xfId="0" applyNumberFormat="1" applyFont="1" applyFill="1" applyBorder="1" applyAlignment="1">
      <alignment horizontal="right" vertical="top" wrapText="1"/>
    </xf>
    <xf numFmtId="0" fontId="15" fillId="5" borderId="9" xfId="0" applyFont="1" applyFill="1" applyBorder="1" applyAlignment="1">
      <alignment horizontal="left" vertical="top" wrapText="1"/>
    </xf>
    <xf numFmtId="2" fontId="15" fillId="5" borderId="10" xfId="0" applyNumberFormat="1" applyFont="1" applyFill="1" applyBorder="1" applyAlignment="1">
      <alignment horizontal="right" vertical="top" wrapText="1"/>
    </xf>
    <xf numFmtId="2" fontId="15" fillId="5" borderId="0" xfId="0" applyNumberFormat="1" applyFont="1" applyFill="1" applyAlignment="1">
      <alignment horizontal="right" vertical="top" wrapText="1"/>
    </xf>
    <xf numFmtId="2" fontId="15" fillId="5" borderId="11" xfId="0" applyNumberFormat="1" applyFont="1" applyFill="1" applyBorder="1" applyAlignment="1">
      <alignment horizontal="right" vertical="top" wrapText="1"/>
    </xf>
    <xf numFmtId="9" fontId="12" fillId="2" borderId="9" xfId="1" applyFont="1" applyFill="1" applyBorder="1" applyAlignment="1">
      <alignment horizontal="left" vertical="top" wrapText="1"/>
    </xf>
    <xf numFmtId="9" fontId="12" fillId="2" borderId="10" xfId="1" applyFont="1" applyFill="1" applyBorder="1" applyAlignment="1">
      <alignment horizontal="right" vertical="top" wrapText="1"/>
    </xf>
    <xf numFmtId="9" fontId="12" fillId="2" borderId="0" xfId="1" applyFont="1" applyFill="1" applyBorder="1" applyAlignment="1">
      <alignment horizontal="right" vertical="top" wrapText="1"/>
    </xf>
    <xf numFmtId="9" fontId="12" fillId="4" borderId="11" xfId="1" applyFont="1" applyFill="1" applyBorder="1" applyAlignment="1">
      <alignment horizontal="right" vertical="top" wrapText="1"/>
    </xf>
    <xf numFmtId="0" fontId="18" fillId="0" borderId="0" xfId="0" applyFont="1" applyAlignment="1">
      <alignment horizontal="left" vertical="top"/>
    </xf>
    <xf numFmtId="0" fontId="19" fillId="6" borderId="16" xfId="0" applyFont="1" applyFill="1" applyBorder="1" applyAlignment="1">
      <alignment horizontal="left" vertical="top"/>
    </xf>
    <xf numFmtId="3" fontId="19" fillId="6" borderId="17" xfId="0" applyNumberFormat="1" applyFont="1" applyFill="1" applyBorder="1" applyAlignment="1">
      <alignment horizontal="right" vertical="top"/>
    </xf>
    <xf numFmtId="3" fontId="19" fillId="6" borderId="18" xfId="0" applyNumberFormat="1" applyFont="1" applyFill="1" applyBorder="1" applyAlignment="1">
      <alignment horizontal="right" vertical="top"/>
    </xf>
    <xf numFmtId="3" fontId="19" fillId="4" borderId="19" xfId="0" applyNumberFormat="1" applyFont="1" applyFill="1" applyBorder="1" applyAlignment="1">
      <alignment horizontal="right" vertical="top"/>
    </xf>
    <xf numFmtId="0" fontId="0" fillId="0" borderId="17" xfId="0" applyBorder="1" applyAlignment="1">
      <alignment horizontal="left" vertical="top"/>
    </xf>
    <xf numFmtId="0" fontId="18" fillId="6" borderId="0" xfId="0" applyFont="1" applyFill="1" applyAlignment="1">
      <alignment horizontal="left" vertical="top"/>
    </xf>
    <xf numFmtId="0" fontId="0" fillId="6" borderId="0" xfId="0" applyFill="1" applyAlignment="1">
      <alignment horizontal="left" vertical="top"/>
    </xf>
    <xf numFmtId="0" fontId="19" fillId="6" borderId="0" xfId="0" applyFont="1" applyFill="1" applyAlignment="1">
      <alignment horizontal="left" vertical="top"/>
    </xf>
    <xf numFmtId="3" fontId="19" fillId="6" borderId="0" xfId="0" applyNumberFormat="1" applyFont="1" applyFill="1" applyAlignment="1">
      <alignment vertical="top"/>
    </xf>
    <xf numFmtId="3" fontId="18" fillId="6" borderId="0" xfId="0" applyNumberFormat="1" applyFont="1" applyFill="1" applyAlignment="1">
      <alignment horizontal="right" vertical="top"/>
    </xf>
    <xf numFmtId="0" fontId="19" fillId="0" borderId="0" xfId="0" applyFont="1" applyAlignment="1">
      <alignment horizontal="left" vertical="top"/>
    </xf>
    <xf numFmtId="3" fontId="18" fillId="0" borderId="0" xfId="0" applyNumberFormat="1" applyFont="1" applyAlignment="1">
      <alignment horizontal="right" vertical="top"/>
    </xf>
    <xf numFmtId="3" fontId="19" fillId="0" borderId="0" xfId="0" applyNumberFormat="1" applyFont="1" applyAlignment="1">
      <alignment horizontal="right" vertical="top"/>
    </xf>
    <xf numFmtId="3" fontId="19" fillId="6" borderId="0" xfId="0" applyNumberFormat="1" applyFont="1" applyFill="1" applyAlignment="1">
      <alignment horizontal="right" vertical="top"/>
    </xf>
    <xf numFmtId="0" fontId="6" fillId="6" borderId="0" xfId="0" applyFont="1" applyFill="1" applyAlignment="1">
      <alignment horizontal="left" vertical="top"/>
    </xf>
    <xf numFmtId="2" fontId="22" fillId="2" borderId="10" xfId="0" applyNumberFormat="1" applyFont="1" applyFill="1" applyBorder="1" applyAlignment="1">
      <alignment horizontal="left" vertical="top" wrapText="1"/>
    </xf>
    <xf numFmtId="2" fontId="23" fillId="4" borderId="10" xfId="0" applyNumberFormat="1" applyFont="1" applyFill="1" applyBorder="1" applyAlignment="1">
      <alignment horizontal="left" vertical="top" wrapText="1"/>
    </xf>
    <xf numFmtId="2" fontId="23" fillId="5" borderId="10" xfId="0" applyNumberFormat="1" applyFont="1" applyFill="1" applyBorder="1" applyAlignment="1">
      <alignment horizontal="left" vertical="top" wrapText="1"/>
    </xf>
    <xf numFmtId="9" fontId="22" fillId="2" borderId="10" xfId="1" applyFont="1" applyFill="1" applyBorder="1" applyAlignment="1">
      <alignment horizontal="left" vertical="top" wrapText="1"/>
    </xf>
    <xf numFmtId="9" fontId="23" fillId="2" borderId="10" xfId="1" applyFont="1" applyFill="1" applyBorder="1" applyAlignment="1">
      <alignment horizontal="left" vertical="top" wrapText="1"/>
    </xf>
    <xf numFmtId="3" fontId="4" fillId="6" borderId="17" xfId="0" applyNumberFormat="1" applyFont="1" applyFill="1" applyBorder="1" applyAlignment="1">
      <alignment horizontal="left" vertical="top"/>
    </xf>
    <xf numFmtId="4" fontId="4" fillId="0" borderId="0" xfId="2" applyNumberFormat="1" applyFont="1"/>
    <xf numFmtId="4" fontId="4" fillId="0" borderId="14" xfId="2" quotePrefix="1" applyNumberFormat="1" applyFont="1" applyBorder="1" applyAlignment="1">
      <alignment horizontal="right"/>
    </xf>
    <xf numFmtId="49" fontId="4" fillId="6" borderId="0" xfId="3" applyNumberFormat="1" applyFont="1" applyFill="1"/>
    <xf numFmtId="49" fontId="4" fillId="6" borderId="0" xfId="2" applyNumberFormat="1" applyFont="1" applyFill="1"/>
    <xf numFmtId="49" fontId="4" fillId="0" borderId="0" xfId="3" applyNumberFormat="1" applyFont="1"/>
    <xf numFmtId="0" fontId="4" fillId="0" borderId="0" xfId="3" applyFont="1"/>
    <xf numFmtId="0" fontId="4" fillId="0" borderId="0" xfId="2" applyFont="1"/>
    <xf numFmtId="4" fontId="4" fillId="0" borderId="0" xfId="3" applyNumberFormat="1" applyFont="1"/>
    <xf numFmtId="0" fontId="4" fillId="6" borderId="0" xfId="2" applyFont="1" applyFill="1"/>
    <xf numFmtId="3" fontId="22" fillId="3" borderId="6" xfId="0" applyNumberFormat="1" applyFont="1" applyFill="1" applyBorder="1" applyAlignment="1">
      <alignment horizontal="center" vertical="top"/>
    </xf>
    <xf numFmtId="3" fontId="23" fillId="4" borderId="0" xfId="0" applyNumberFormat="1" applyFont="1" applyFill="1" applyAlignment="1">
      <alignment vertical="top" wrapText="1"/>
    </xf>
    <xf numFmtId="3" fontId="23" fillId="5" borderId="0" xfId="0" applyNumberFormat="1" applyFont="1" applyFill="1" applyAlignment="1">
      <alignment vertical="top" wrapText="1"/>
    </xf>
    <xf numFmtId="0" fontId="4" fillId="0" borderId="0" xfId="0" applyFont="1"/>
    <xf numFmtId="0" fontId="4" fillId="2" borderId="6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2" fontId="4" fillId="3" borderId="6" xfId="0" applyNumberFormat="1" applyFont="1" applyFill="1" applyBorder="1" applyAlignment="1">
      <alignment horizontal="center" vertical="top" wrapText="1"/>
    </xf>
    <xf numFmtId="3" fontId="4" fillId="4" borderId="10" xfId="0" applyNumberFormat="1" applyFont="1" applyFill="1" applyBorder="1" applyAlignment="1">
      <alignment vertical="top"/>
    </xf>
    <xf numFmtId="3" fontId="4" fillId="4" borderId="11" xfId="0" applyNumberFormat="1" applyFont="1" applyFill="1" applyBorder="1" applyAlignment="1">
      <alignment vertical="top"/>
    </xf>
    <xf numFmtId="0" fontId="4" fillId="2" borderId="0" xfId="0" applyFont="1" applyFill="1"/>
    <xf numFmtId="0" fontId="24" fillId="2" borderId="0" xfId="0" applyFont="1" applyFill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right" wrapText="1"/>
    </xf>
    <xf numFmtId="0" fontId="4" fillId="5" borderId="0" xfId="0" applyFont="1" applyFill="1" applyAlignment="1">
      <alignment wrapText="1"/>
    </xf>
    <xf numFmtId="3" fontId="4" fillId="5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vertical="center" wrapText="1"/>
    </xf>
    <xf numFmtId="3" fontId="4" fillId="9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5" borderId="0" xfId="0" applyFont="1" applyFill="1"/>
    <xf numFmtId="3" fontId="4" fillId="0" borderId="0" xfId="0" applyNumberFormat="1" applyFont="1"/>
    <xf numFmtId="3" fontId="4" fillId="5" borderId="0" xfId="0" applyNumberFormat="1" applyFont="1" applyFill="1"/>
    <xf numFmtId="0" fontId="25" fillId="0" borderId="0" xfId="0" applyFont="1"/>
    <xf numFmtId="0" fontId="25" fillId="5" borderId="0" xfId="0" applyFont="1" applyFill="1"/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left" vertical="top" wrapText="1"/>
    </xf>
    <xf numFmtId="9" fontId="4" fillId="2" borderId="10" xfId="1" applyFont="1" applyFill="1" applyBorder="1" applyAlignment="1">
      <alignment horizontal="left" vertical="top" wrapText="1"/>
    </xf>
    <xf numFmtId="3" fontId="4" fillId="6" borderId="17" xfId="0" applyNumberFormat="1" applyFont="1" applyFill="1" applyBorder="1" applyAlignment="1">
      <alignment horizontal="left" vertical="top" wrapText="1"/>
    </xf>
    <xf numFmtId="0" fontId="4" fillId="0" borderId="0" xfId="5" applyFont="1" applyAlignment="1">
      <alignment wrapText="1"/>
    </xf>
    <xf numFmtId="0" fontId="4" fillId="0" borderId="0" xfId="5" applyFont="1" applyAlignment="1">
      <alignment horizontal="right" wrapText="1"/>
    </xf>
    <xf numFmtId="0" fontId="4" fillId="11" borderId="0" xfId="5" applyFont="1" applyFill="1" applyAlignment="1">
      <alignment horizontal="right" wrapText="1"/>
    </xf>
    <xf numFmtId="0" fontId="4" fillId="0" borderId="0" xfId="5" applyFont="1" applyAlignment="1">
      <alignment horizontal="left"/>
    </xf>
    <xf numFmtId="3" fontId="4" fillId="0" borderId="0" xfId="5" applyNumberFormat="1" applyFont="1"/>
    <xf numFmtId="3" fontId="4" fillId="11" borderId="0" xfId="5" applyNumberFormat="1" applyFont="1" applyFill="1"/>
    <xf numFmtId="0" fontId="4" fillId="0" borderId="0" xfId="5" applyFont="1" applyAlignment="1">
      <alignment horizontal="left" indent="1"/>
    </xf>
    <xf numFmtId="0" fontId="2" fillId="0" borderId="0" xfId="0" applyFont="1" applyAlignment="1">
      <alignment horizontal="left" vertical="top"/>
    </xf>
    <xf numFmtId="0" fontId="26" fillId="0" borderId="0" xfId="0" applyFont="1"/>
    <xf numFmtId="0" fontId="26" fillId="0" borderId="0" xfId="0" applyFont="1" applyAlignment="1">
      <alignment horizontal="left" vertical="top"/>
    </xf>
    <xf numFmtId="0" fontId="4" fillId="2" borderId="7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3" fontId="2" fillId="4" borderId="2" xfId="0" applyNumberFormat="1" applyFont="1" applyFill="1" applyBorder="1" applyAlignment="1">
      <alignment horizontal="left" vertical="top" wrapText="1"/>
    </xf>
    <xf numFmtId="3" fontId="2" fillId="4" borderId="3" xfId="0" applyNumberFormat="1" applyFont="1" applyFill="1" applyBorder="1" applyAlignment="1">
      <alignment horizontal="left" vertical="top" wrapText="1"/>
    </xf>
    <xf numFmtId="3" fontId="2" fillId="11" borderId="3" xfId="0" applyNumberFormat="1" applyFont="1" applyFill="1" applyBorder="1" applyAlignment="1">
      <alignment horizontal="left" vertical="top" wrapText="1"/>
    </xf>
    <xf numFmtId="3" fontId="2" fillId="11" borderId="2" xfId="0" applyNumberFormat="1" applyFont="1" applyFill="1" applyBorder="1" applyAlignment="1">
      <alignment horizontal="left" vertical="top" wrapText="1"/>
    </xf>
    <xf numFmtId="3" fontId="2" fillId="4" borderId="4" xfId="0" applyNumberFormat="1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3" fontId="2" fillId="5" borderId="10" xfId="0" applyNumberFormat="1" applyFont="1" applyFill="1" applyBorder="1" applyAlignment="1">
      <alignment horizontal="left" vertical="top" wrapText="1"/>
    </xf>
    <xf numFmtId="3" fontId="2" fillId="5" borderId="0" xfId="0" applyNumberFormat="1" applyFont="1" applyFill="1" applyAlignment="1">
      <alignment horizontal="left" vertical="top" wrapText="1"/>
    </xf>
    <xf numFmtId="3" fontId="2" fillId="11" borderId="0" xfId="0" applyNumberFormat="1" applyFont="1" applyFill="1" applyAlignment="1">
      <alignment horizontal="left" vertical="top" wrapText="1"/>
    </xf>
    <xf numFmtId="3" fontId="2" fillId="11" borderId="10" xfId="0" applyNumberFormat="1" applyFont="1" applyFill="1" applyBorder="1" applyAlignment="1">
      <alignment horizontal="left" vertical="top" wrapText="1"/>
    </xf>
    <xf numFmtId="3" fontId="2" fillId="5" borderId="11" xfId="0" applyNumberFormat="1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3" fontId="2" fillId="4" borderId="10" xfId="0" applyNumberFormat="1" applyFont="1" applyFill="1" applyBorder="1" applyAlignment="1">
      <alignment horizontal="left" vertical="top" wrapText="1"/>
    </xf>
    <xf numFmtId="3" fontId="2" fillId="4" borderId="0" xfId="0" applyNumberFormat="1" applyFont="1" applyFill="1" applyAlignment="1">
      <alignment horizontal="left" vertical="top" wrapText="1"/>
    </xf>
    <xf numFmtId="3" fontId="2" fillId="4" borderId="11" xfId="0" applyNumberFormat="1" applyFont="1" applyFill="1" applyBorder="1" applyAlignment="1">
      <alignment horizontal="left" vertical="top" wrapText="1"/>
    </xf>
    <xf numFmtId="4" fontId="2" fillId="4" borderId="10" xfId="0" applyNumberFormat="1" applyFont="1" applyFill="1" applyBorder="1" applyAlignment="1">
      <alignment horizontal="left" vertical="top" wrapText="1"/>
    </xf>
    <xf numFmtId="4" fontId="2" fillId="4" borderId="0" xfId="0" applyNumberFormat="1" applyFont="1" applyFill="1" applyAlignment="1">
      <alignment horizontal="left" vertical="top" wrapText="1"/>
    </xf>
    <xf numFmtId="4" fontId="2" fillId="11" borderId="0" xfId="0" applyNumberFormat="1" applyFont="1" applyFill="1" applyAlignment="1">
      <alignment horizontal="left" vertical="top" wrapText="1"/>
    </xf>
    <xf numFmtId="4" fontId="2" fillId="11" borderId="10" xfId="0" applyNumberFormat="1" applyFont="1" applyFill="1" applyBorder="1" applyAlignment="1">
      <alignment horizontal="left" vertical="top" wrapText="1"/>
    </xf>
    <xf numFmtId="4" fontId="2" fillId="4" borderId="11" xfId="0" applyNumberFormat="1" applyFont="1" applyFill="1" applyBorder="1" applyAlignment="1">
      <alignment horizontal="left" vertical="top" wrapText="1"/>
    </xf>
    <xf numFmtId="1" fontId="2" fillId="5" borderId="0" xfId="0" applyNumberFormat="1" applyFont="1" applyFill="1" applyAlignment="1">
      <alignment horizontal="left" vertical="top"/>
    </xf>
    <xf numFmtId="1" fontId="2" fillId="5" borderId="10" xfId="0" applyNumberFormat="1" applyFont="1" applyFill="1" applyBorder="1" applyAlignment="1">
      <alignment horizontal="left" vertical="top"/>
    </xf>
    <xf numFmtId="1" fontId="2" fillId="11" borderId="0" xfId="0" applyNumberFormat="1" applyFont="1" applyFill="1" applyAlignment="1">
      <alignment horizontal="left" vertical="top"/>
    </xf>
    <xf numFmtId="1" fontId="2" fillId="11" borderId="10" xfId="0" applyNumberFormat="1" applyFont="1" applyFill="1" applyBorder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0" fontId="2" fillId="4" borderId="0" xfId="0" applyFont="1" applyFill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11" borderId="0" xfId="0" applyFont="1" applyFill="1" applyAlignment="1">
      <alignment horizontal="left" vertical="top" wrapText="1"/>
    </xf>
    <xf numFmtId="0" fontId="2" fillId="11" borderId="10" xfId="0" applyFont="1" applyFill="1" applyBorder="1" applyAlignment="1">
      <alignment horizontal="left" vertical="top" wrapText="1"/>
    </xf>
    <xf numFmtId="0" fontId="4" fillId="11" borderId="10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3" fontId="2" fillId="6" borderId="0" xfId="0" applyNumberFormat="1" applyFont="1" applyFill="1" applyAlignment="1">
      <alignment horizontal="left" vertical="top"/>
    </xf>
    <xf numFmtId="3" fontId="2" fillId="6" borderId="0" xfId="0" applyNumberFormat="1" applyFont="1" applyFill="1" applyAlignment="1">
      <alignment horizontal="left" vertical="top" wrapText="1"/>
    </xf>
    <xf numFmtId="3" fontId="2" fillId="6" borderId="10" xfId="0" applyNumberFormat="1" applyFont="1" applyFill="1" applyBorder="1" applyAlignment="1">
      <alignment horizontal="left" vertical="top" wrapText="1"/>
    </xf>
    <xf numFmtId="3" fontId="2" fillId="6" borderId="11" xfId="0" applyNumberFormat="1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2" fontId="4" fillId="6" borderId="6" xfId="0" applyNumberFormat="1" applyFont="1" applyFill="1" applyBorder="1" applyAlignment="1">
      <alignment horizontal="left" vertical="top" wrapText="1"/>
    </xf>
    <xf numFmtId="2" fontId="4" fillId="6" borderId="7" xfId="0" applyNumberFormat="1" applyFont="1" applyFill="1" applyBorder="1" applyAlignment="1">
      <alignment horizontal="left" vertical="top" wrapText="1"/>
    </xf>
    <xf numFmtId="2" fontId="4" fillId="6" borderId="8" xfId="0" applyNumberFormat="1" applyFont="1" applyFill="1" applyBorder="1" applyAlignment="1">
      <alignment horizontal="left" vertical="top" wrapText="1"/>
    </xf>
    <xf numFmtId="2" fontId="2" fillId="4" borderId="2" xfId="0" applyNumberFormat="1" applyFont="1" applyFill="1" applyBorder="1" applyAlignment="1">
      <alignment horizontal="left" vertical="top" wrapText="1"/>
    </xf>
    <xf numFmtId="2" fontId="2" fillId="4" borderId="3" xfId="0" applyNumberFormat="1" applyFont="1" applyFill="1" applyBorder="1" applyAlignment="1">
      <alignment horizontal="left" vertical="top" wrapText="1"/>
    </xf>
    <xf numFmtId="2" fontId="2" fillId="11" borderId="3" xfId="0" applyNumberFormat="1" applyFont="1" applyFill="1" applyBorder="1" applyAlignment="1">
      <alignment horizontal="left" vertical="top" wrapText="1"/>
    </xf>
    <xf numFmtId="2" fontId="2" fillId="11" borderId="2" xfId="0" applyNumberFormat="1" applyFont="1" applyFill="1" applyBorder="1" applyAlignment="1">
      <alignment horizontal="left" vertical="top" wrapText="1"/>
    </xf>
    <xf numFmtId="2" fontId="2" fillId="4" borderId="4" xfId="0" applyNumberFormat="1" applyFont="1" applyFill="1" applyBorder="1" applyAlignment="1">
      <alignment horizontal="left" vertical="top" wrapText="1"/>
    </xf>
    <xf numFmtId="3" fontId="2" fillId="4" borderId="23" xfId="0" applyNumberFormat="1" applyFont="1" applyFill="1" applyBorder="1" applyAlignment="1">
      <alignment horizontal="left" vertical="top" wrapText="1"/>
    </xf>
    <xf numFmtId="3" fontId="2" fillId="4" borderId="24" xfId="0" applyNumberFormat="1" applyFont="1" applyFill="1" applyBorder="1" applyAlignment="1">
      <alignment horizontal="left" vertical="top" wrapText="1"/>
    </xf>
    <xf numFmtId="3" fontId="2" fillId="4" borderId="25" xfId="0" applyNumberFormat="1" applyFont="1" applyFill="1" applyBorder="1" applyAlignment="1">
      <alignment horizontal="left" vertical="top" wrapText="1"/>
    </xf>
    <xf numFmtId="3" fontId="2" fillId="11" borderId="25" xfId="0" applyNumberFormat="1" applyFont="1" applyFill="1" applyBorder="1" applyAlignment="1">
      <alignment horizontal="left" vertical="top" wrapText="1"/>
    </xf>
    <xf numFmtId="3" fontId="2" fillId="11" borderId="24" xfId="0" applyNumberFormat="1" applyFont="1" applyFill="1" applyBorder="1" applyAlignment="1">
      <alignment horizontal="left" vertical="top" wrapText="1"/>
    </xf>
    <xf numFmtId="3" fontId="2" fillId="4" borderId="26" xfId="0" applyNumberFormat="1" applyFont="1" applyFill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top"/>
    </xf>
    <xf numFmtId="9" fontId="2" fillId="5" borderId="9" xfId="1" applyFont="1" applyFill="1" applyBorder="1" applyAlignment="1">
      <alignment horizontal="left" vertical="top" wrapText="1"/>
    </xf>
    <xf numFmtId="9" fontId="2" fillId="5" borderId="10" xfId="1" applyFont="1" applyFill="1" applyBorder="1" applyAlignment="1">
      <alignment horizontal="left" vertical="top" wrapText="1"/>
    </xf>
    <xf numFmtId="9" fontId="2" fillId="5" borderId="0" xfId="1" applyFont="1" applyFill="1" applyBorder="1" applyAlignment="1">
      <alignment horizontal="left" vertical="top" wrapText="1"/>
    </xf>
    <xf numFmtId="9" fontId="2" fillId="11" borderId="0" xfId="1" applyFont="1" applyFill="1" applyBorder="1" applyAlignment="1">
      <alignment horizontal="left" vertical="top" wrapText="1"/>
    </xf>
    <xf numFmtId="9" fontId="2" fillId="11" borderId="10" xfId="1" applyFont="1" applyFill="1" applyBorder="1" applyAlignment="1">
      <alignment horizontal="left" vertical="top" wrapText="1"/>
    </xf>
    <xf numFmtId="9" fontId="2" fillId="5" borderId="11" xfId="1" applyFont="1" applyFill="1" applyBorder="1" applyAlignment="1">
      <alignment horizontal="left" vertical="top" wrapText="1"/>
    </xf>
    <xf numFmtId="9" fontId="2" fillId="0" borderId="0" xfId="1" applyFont="1" applyFill="1" applyBorder="1" applyAlignment="1">
      <alignment horizontal="left" vertical="top"/>
    </xf>
    <xf numFmtId="2" fontId="2" fillId="4" borderId="10" xfId="0" applyNumberFormat="1" applyFont="1" applyFill="1" applyBorder="1" applyAlignment="1">
      <alignment horizontal="left" vertical="top" wrapText="1"/>
    </xf>
    <xf numFmtId="2" fontId="2" fillId="4" borderId="0" xfId="0" applyNumberFormat="1" applyFont="1" applyFill="1" applyAlignment="1">
      <alignment horizontal="left" vertical="top" wrapText="1"/>
    </xf>
    <xf numFmtId="2" fontId="2" fillId="11" borderId="0" xfId="0" applyNumberFormat="1" applyFont="1" applyFill="1" applyAlignment="1">
      <alignment horizontal="left" vertical="top" wrapText="1"/>
    </xf>
    <xf numFmtId="2" fontId="2" fillId="11" borderId="10" xfId="0" applyNumberFormat="1" applyFont="1" applyFill="1" applyBorder="1" applyAlignment="1">
      <alignment horizontal="left" vertical="top" wrapText="1"/>
    </xf>
    <xf numFmtId="2" fontId="2" fillId="4" borderId="11" xfId="0" applyNumberFormat="1" applyFont="1" applyFill="1" applyBorder="1" applyAlignment="1">
      <alignment horizontal="left" vertical="top" wrapText="1"/>
    </xf>
    <xf numFmtId="4" fontId="2" fillId="5" borderId="10" xfId="0" applyNumberFormat="1" applyFont="1" applyFill="1" applyBorder="1" applyAlignment="1">
      <alignment horizontal="left" vertical="top" wrapText="1"/>
    </xf>
    <xf numFmtId="4" fontId="2" fillId="5" borderId="0" xfId="0" applyNumberFormat="1" applyFont="1" applyFill="1" applyAlignment="1">
      <alignment horizontal="left" vertical="top" wrapText="1"/>
    </xf>
    <xf numFmtId="2" fontId="2" fillId="5" borderId="10" xfId="0" applyNumberFormat="1" applyFont="1" applyFill="1" applyBorder="1" applyAlignment="1">
      <alignment horizontal="left" vertical="top" wrapText="1"/>
    </xf>
    <xf numFmtId="2" fontId="2" fillId="5" borderId="0" xfId="0" applyNumberFormat="1" applyFont="1" applyFill="1" applyAlignment="1">
      <alignment horizontal="left" vertical="top" wrapText="1"/>
    </xf>
    <xf numFmtId="1" fontId="2" fillId="4" borderId="11" xfId="0" applyNumberFormat="1" applyFont="1" applyFill="1" applyBorder="1" applyAlignment="1">
      <alignment horizontal="left" vertical="top" wrapText="1"/>
    </xf>
    <xf numFmtId="1" fontId="2" fillId="4" borderId="9" xfId="0" applyNumberFormat="1" applyFont="1" applyFill="1" applyBorder="1" applyAlignment="1">
      <alignment horizontal="left" vertical="top" wrapText="1"/>
    </xf>
    <xf numFmtId="1" fontId="2" fillId="4" borderId="10" xfId="0" applyNumberFormat="1" applyFont="1" applyFill="1" applyBorder="1" applyAlignment="1">
      <alignment horizontal="left" vertical="top" wrapText="1"/>
    </xf>
    <xf numFmtId="1" fontId="2" fillId="4" borderId="0" xfId="0" applyNumberFormat="1" applyFont="1" applyFill="1" applyAlignment="1">
      <alignment horizontal="left" vertical="top" wrapText="1"/>
    </xf>
    <xf numFmtId="1" fontId="2" fillId="11" borderId="0" xfId="0" applyNumberFormat="1" applyFont="1" applyFill="1" applyAlignment="1">
      <alignment horizontal="left" vertical="top" wrapText="1"/>
    </xf>
    <xf numFmtId="1" fontId="2" fillId="11" borderId="10" xfId="0" applyNumberFormat="1" applyFont="1" applyFill="1" applyBorder="1" applyAlignment="1">
      <alignment horizontal="left" vertical="top" wrapText="1"/>
    </xf>
    <xf numFmtId="2" fontId="2" fillId="5" borderId="11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4" fontId="4" fillId="2" borderId="10" xfId="0" applyNumberFormat="1" applyFont="1" applyFill="1" applyBorder="1" applyAlignment="1">
      <alignment horizontal="left" vertical="top" wrapText="1"/>
    </xf>
    <xf numFmtId="4" fontId="4" fillId="2" borderId="0" xfId="0" applyNumberFormat="1" applyFont="1" applyFill="1" applyAlignment="1">
      <alignment horizontal="left" vertical="top" wrapText="1"/>
    </xf>
    <xf numFmtId="2" fontId="4" fillId="2" borderId="0" xfId="0" applyNumberFormat="1" applyFont="1" applyFill="1" applyAlignment="1">
      <alignment horizontal="left" vertical="top" wrapText="1"/>
    </xf>
    <xf numFmtId="2" fontId="4" fillId="2" borderId="11" xfId="0" applyNumberFormat="1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2" fillId="5" borderId="10" xfId="0" applyFont="1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4" fontId="2" fillId="5" borderId="11" xfId="0" applyNumberFormat="1" applyFont="1" applyFill="1" applyBorder="1" applyAlignment="1">
      <alignment horizontal="left" vertical="top" wrapText="1"/>
    </xf>
    <xf numFmtId="0" fontId="23" fillId="5" borderId="9" xfId="0" applyFont="1" applyFill="1" applyBorder="1" applyAlignment="1">
      <alignment horizontal="left" vertical="top" wrapText="1"/>
    </xf>
    <xf numFmtId="9" fontId="22" fillId="2" borderId="9" xfId="1" applyFont="1" applyFill="1" applyBorder="1" applyAlignment="1">
      <alignment horizontal="left" vertical="top" wrapText="1"/>
    </xf>
    <xf numFmtId="9" fontId="4" fillId="2" borderId="0" xfId="1" applyFont="1" applyFill="1" applyBorder="1" applyAlignment="1">
      <alignment horizontal="left" vertical="top" wrapText="1"/>
    </xf>
    <xf numFmtId="9" fontId="4" fillId="2" borderId="11" xfId="1" applyFont="1" applyFill="1" applyBorder="1" applyAlignment="1">
      <alignment horizontal="left" vertical="top" wrapText="1"/>
    </xf>
    <xf numFmtId="9" fontId="4" fillId="0" borderId="0" xfId="1" applyFont="1" applyFill="1" applyBorder="1" applyAlignment="1">
      <alignment horizontal="left" vertical="top"/>
    </xf>
    <xf numFmtId="0" fontId="4" fillId="6" borderId="16" xfId="0" applyFont="1" applyFill="1" applyBorder="1" applyAlignment="1">
      <alignment horizontal="left" vertical="top"/>
    </xf>
    <xf numFmtId="3" fontId="4" fillId="6" borderId="18" xfId="0" applyNumberFormat="1" applyFont="1" applyFill="1" applyBorder="1" applyAlignment="1">
      <alignment horizontal="left" vertical="top" wrapText="1"/>
    </xf>
    <xf numFmtId="3" fontId="4" fillId="6" borderId="19" xfId="0" applyNumberFormat="1" applyFont="1" applyFill="1" applyBorder="1" applyAlignment="1">
      <alignment horizontal="left" vertical="top" wrapText="1"/>
    </xf>
    <xf numFmtId="3" fontId="4" fillId="0" borderId="0" xfId="0" applyNumberFormat="1" applyFont="1" applyAlignment="1">
      <alignment horizontal="left" vertical="top"/>
    </xf>
    <xf numFmtId="0" fontId="2" fillId="11" borderId="0" xfId="0" applyFont="1" applyFill="1" applyAlignment="1">
      <alignment horizontal="left" vertical="top"/>
    </xf>
    <xf numFmtId="3" fontId="2" fillId="11" borderId="0" xfId="0" applyNumberFormat="1" applyFont="1" applyFill="1" applyAlignment="1">
      <alignment horizontal="left" vertical="top"/>
    </xf>
    <xf numFmtId="0" fontId="2" fillId="0" borderId="0" xfId="5" applyFont="1" applyAlignment="1">
      <alignment horizontal="left" indent="2"/>
    </xf>
    <xf numFmtId="3" fontId="2" fillId="0" borderId="0" xfId="5" applyNumberFormat="1" applyFont="1"/>
    <xf numFmtId="3" fontId="2" fillId="11" borderId="0" xfId="5" applyNumberFormat="1" applyFont="1" applyFill="1"/>
    <xf numFmtId="0" fontId="27" fillId="0" borderId="0" xfId="0" quotePrefix="1" applyFont="1" applyAlignment="1">
      <alignment horizontal="left" vertical="top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2" fontId="4" fillId="3" borderId="3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3" fontId="2" fillId="4" borderId="3" xfId="0" applyNumberFormat="1" applyFont="1" applyFill="1" applyBorder="1" applyAlignment="1">
      <alignment horizontal="right" vertical="top"/>
    </xf>
    <xf numFmtId="3" fontId="2" fillId="4" borderId="10" xfId="0" applyNumberFormat="1" applyFont="1" applyFill="1" applyBorder="1" applyAlignment="1">
      <alignment horizontal="right" vertical="top"/>
    </xf>
    <xf numFmtId="3" fontId="2" fillId="4" borderId="11" xfId="0" applyNumberFormat="1" applyFont="1" applyFill="1" applyBorder="1" applyAlignment="1">
      <alignment horizontal="right" vertical="top"/>
    </xf>
    <xf numFmtId="3" fontId="2" fillId="4" borderId="2" xfId="0" applyNumberFormat="1" applyFont="1" applyFill="1" applyBorder="1" applyAlignment="1">
      <alignment horizontal="right" vertical="top"/>
    </xf>
    <xf numFmtId="0" fontId="2" fillId="5" borderId="9" xfId="0" applyFont="1" applyFill="1" applyBorder="1" applyAlignment="1">
      <alignment vertical="top" wrapText="1"/>
    </xf>
    <xf numFmtId="3" fontId="2" fillId="5" borderId="0" xfId="0" applyNumberFormat="1" applyFont="1" applyFill="1" applyAlignment="1">
      <alignment horizontal="right" vertical="top"/>
    </xf>
    <xf numFmtId="3" fontId="2" fillId="5" borderId="10" xfId="0" applyNumberFormat="1" applyFont="1" applyFill="1" applyBorder="1" applyAlignment="1">
      <alignment horizontal="right" vertical="top"/>
    </xf>
    <xf numFmtId="3" fontId="2" fillId="5" borderId="11" xfId="0" applyNumberFormat="1" applyFont="1" applyFill="1" applyBorder="1" applyAlignment="1">
      <alignment horizontal="right" vertical="top"/>
    </xf>
    <xf numFmtId="0" fontId="2" fillId="4" borderId="9" xfId="0" applyFont="1" applyFill="1" applyBorder="1" applyAlignment="1">
      <alignment vertical="top" wrapText="1"/>
    </xf>
    <xf numFmtId="3" fontId="2" fillId="4" borderId="0" xfId="0" applyNumberFormat="1" applyFont="1" applyFill="1" applyAlignment="1">
      <alignment horizontal="right" vertical="top"/>
    </xf>
    <xf numFmtId="0" fontId="2" fillId="5" borderId="12" xfId="0" applyFont="1" applyFill="1" applyBorder="1" applyAlignment="1">
      <alignment vertical="top" wrapText="1"/>
    </xf>
    <xf numFmtId="3" fontId="2" fillId="5" borderId="14" xfId="0" applyNumberFormat="1" applyFont="1" applyFill="1" applyBorder="1" applyAlignment="1">
      <alignment horizontal="right" vertical="top"/>
    </xf>
    <xf numFmtId="3" fontId="2" fillId="5" borderId="13" xfId="0" applyNumberFormat="1" applyFont="1" applyFill="1" applyBorder="1" applyAlignment="1">
      <alignment horizontal="right" vertical="top"/>
    </xf>
    <xf numFmtId="3" fontId="2" fillId="5" borderId="15" xfId="0" applyNumberFormat="1" applyFont="1" applyFill="1" applyBorder="1" applyAlignment="1">
      <alignment horizontal="right" vertical="top"/>
    </xf>
    <xf numFmtId="0" fontId="4" fillId="4" borderId="9" xfId="0" applyFont="1" applyFill="1" applyBorder="1" applyAlignment="1">
      <alignment vertical="top" wrapText="1"/>
    </xf>
    <xf numFmtId="0" fontId="4" fillId="5" borderId="9" xfId="0" applyFont="1" applyFill="1" applyBorder="1" applyAlignment="1">
      <alignment vertical="top" wrapText="1"/>
    </xf>
    <xf numFmtId="3" fontId="4" fillId="5" borderId="0" xfId="0" applyNumberFormat="1" applyFont="1" applyFill="1" applyAlignment="1">
      <alignment horizontal="right" vertical="top"/>
    </xf>
    <xf numFmtId="3" fontId="4" fillId="5" borderId="10" xfId="0" applyNumberFormat="1" applyFont="1" applyFill="1" applyBorder="1" applyAlignment="1">
      <alignment horizontal="right" vertical="top"/>
    </xf>
    <xf numFmtId="3" fontId="4" fillId="5" borderId="11" xfId="0" applyNumberFormat="1" applyFont="1" applyFill="1" applyBorder="1" applyAlignment="1">
      <alignment horizontal="right" vertical="top"/>
    </xf>
    <xf numFmtId="3" fontId="4" fillId="2" borderId="0" xfId="0" applyNumberFormat="1" applyFont="1" applyFill="1" applyAlignment="1">
      <alignment horizontal="right" vertical="top"/>
    </xf>
    <xf numFmtId="3" fontId="4" fillId="2" borderId="10" xfId="0" applyNumberFormat="1" applyFont="1" applyFill="1" applyBorder="1" applyAlignment="1">
      <alignment horizontal="right" vertical="top"/>
    </xf>
    <xf numFmtId="3" fontId="4" fillId="2" borderId="11" xfId="0" applyNumberFormat="1" applyFont="1" applyFill="1" applyBorder="1" applyAlignment="1">
      <alignment horizontal="right" vertical="top"/>
    </xf>
    <xf numFmtId="0" fontId="2" fillId="0" borderId="9" xfId="0" applyFont="1" applyBorder="1" applyAlignment="1">
      <alignment vertical="top" wrapText="1"/>
    </xf>
    <xf numFmtId="3" fontId="2" fillId="0" borderId="0" xfId="0" applyNumberFormat="1" applyFont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3" fontId="2" fillId="0" borderId="11" xfId="0" applyNumberFormat="1" applyFont="1" applyBorder="1" applyAlignment="1">
      <alignment horizontal="right" vertical="top"/>
    </xf>
    <xf numFmtId="0" fontId="22" fillId="2" borderId="5" xfId="0" applyFont="1" applyFill="1" applyBorder="1" applyAlignment="1">
      <alignment vertical="top" wrapText="1"/>
    </xf>
    <xf numFmtId="2" fontId="22" fillId="2" borderId="7" xfId="0" applyNumberFormat="1" applyFont="1" applyFill="1" applyBorder="1" applyAlignment="1">
      <alignment horizontal="right" vertical="top" wrapText="1"/>
    </xf>
    <xf numFmtId="2" fontId="22" fillId="2" borderId="6" xfId="0" applyNumberFormat="1" applyFont="1" applyFill="1" applyBorder="1" applyAlignment="1">
      <alignment horizontal="right" vertical="top" wrapText="1"/>
    </xf>
    <xf numFmtId="2" fontId="22" fillId="2" borderId="8" xfId="0" applyNumberFormat="1" applyFont="1" applyFill="1" applyBorder="1" applyAlignment="1">
      <alignment horizontal="right" vertical="top" wrapText="1"/>
    </xf>
    <xf numFmtId="0" fontId="23" fillId="4" borderId="9" xfId="0" applyFont="1" applyFill="1" applyBorder="1" applyAlignment="1">
      <alignment vertical="top" wrapText="1"/>
    </xf>
    <xf numFmtId="1" fontId="23" fillId="4" borderId="0" xfId="0" applyNumberFormat="1" applyFont="1" applyFill="1" applyAlignment="1">
      <alignment horizontal="right" vertical="top" wrapText="1"/>
    </xf>
    <xf numFmtId="1" fontId="23" fillId="4" borderId="10" xfId="0" applyNumberFormat="1" applyFont="1" applyFill="1" applyBorder="1" applyAlignment="1">
      <alignment horizontal="right" vertical="top" wrapText="1"/>
    </xf>
    <xf numFmtId="1" fontId="22" fillId="4" borderId="11" xfId="0" applyNumberFormat="1" applyFont="1" applyFill="1" applyBorder="1" applyAlignment="1">
      <alignment horizontal="right" vertical="top" wrapText="1"/>
    </xf>
    <xf numFmtId="0" fontId="23" fillId="5" borderId="9" xfId="0" applyFont="1" applyFill="1" applyBorder="1" applyAlignment="1">
      <alignment vertical="top" wrapText="1"/>
    </xf>
    <xf numFmtId="9" fontId="23" fillId="5" borderId="0" xfId="1" applyFont="1" applyFill="1" applyBorder="1" applyAlignment="1">
      <alignment horizontal="right" vertical="top" wrapText="1"/>
    </xf>
    <xf numFmtId="9" fontId="23" fillId="5" borderId="10" xfId="1" applyFont="1" applyFill="1" applyBorder="1" applyAlignment="1">
      <alignment horizontal="right" vertical="top" wrapText="1"/>
    </xf>
    <xf numFmtId="9" fontId="23" fillId="5" borderId="11" xfId="1" applyFont="1" applyFill="1" applyBorder="1" applyAlignment="1">
      <alignment horizontal="right" vertical="top" wrapText="1"/>
    </xf>
    <xf numFmtId="2" fontId="23" fillId="4" borderId="11" xfId="0" applyNumberFormat="1" applyFont="1" applyFill="1" applyBorder="1" applyAlignment="1">
      <alignment horizontal="right" vertical="top" wrapText="1"/>
    </xf>
    <xf numFmtId="2" fontId="23" fillId="4" borderId="0" xfId="0" applyNumberFormat="1" applyFont="1" applyFill="1" applyAlignment="1">
      <alignment horizontal="right" vertical="top" wrapText="1"/>
    </xf>
    <xf numFmtId="2" fontId="23" fillId="4" borderId="9" xfId="0" applyNumberFormat="1" applyFont="1" applyFill="1" applyBorder="1" applyAlignment="1">
      <alignment horizontal="right" vertical="top" wrapText="1"/>
    </xf>
    <xf numFmtId="2" fontId="23" fillId="4" borderId="10" xfId="0" applyNumberFormat="1" applyFont="1" applyFill="1" applyBorder="1" applyAlignment="1">
      <alignment horizontal="right" vertical="top" wrapText="1"/>
    </xf>
    <xf numFmtId="0" fontId="23" fillId="4" borderId="10" xfId="0" applyFont="1" applyFill="1" applyBorder="1" applyAlignment="1">
      <alignment horizontal="right" vertical="top" wrapText="1"/>
    </xf>
    <xf numFmtId="4" fontId="23" fillId="5" borderId="11" xfId="0" applyNumberFormat="1" applyFont="1" applyFill="1" applyBorder="1" applyAlignment="1">
      <alignment horizontal="right" vertical="top" wrapText="1"/>
    </xf>
    <xf numFmtId="4" fontId="23" fillId="5" borderId="0" xfId="0" applyNumberFormat="1" applyFont="1" applyFill="1" applyAlignment="1">
      <alignment horizontal="right" vertical="top" wrapText="1"/>
    </xf>
    <xf numFmtId="4" fontId="23" fillId="5" borderId="10" xfId="0" applyNumberFormat="1" applyFont="1" applyFill="1" applyBorder="1" applyAlignment="1">
      <alignment horizontal="right" vertical="top" wrapText="1"/>
    </xf>
    <xf numFmtId="4" fontId="23" fillId="4" borderId="11" xfId="0" applyNumberFormat="1" applyFont="1" applyFill="1" applyBorder="1" applyAlignment="1">
      <alignment horizontal="right" vertical="top" wrapText="1"/>
    </xf>
    <xf numFmtId="4" fontId="23" fillId="4" borderId="0" xfId="0" applyNumberFormat="1" applyFont="1" applyFill="1" applyAlignment="1">
      <alignment horizontal="right" vertical="top" wrapText="1"/>
    </xf>
    <xf numFmtId="4" fontId="23" fillId="4" borderId="10" xfId="0" applyNumberFormat="1" applyFont="1" applyFill="1" applyBorder="1" applyAlignment="1">
      <alignment horizontal="right" vertical="top" wrapText="1"/>
    </xf>
    <xf numFmtId="0" fontId="22" fillId="3" borderId="9" xfId="0" applyFont="1" applyFill="1" applyBorder="1" applyAlignment="1">
      <alignment vertical="top" wrapText="1"/>
    </xf>
    <xf numFmtId="4" fontId="22" fillId="3" borderId="10" xfId="0" applyNumberFormat="1" applyFont="1" applyFill="1" applyBorder="1" applyAlignment="1">
      <alignment horizontal="right" vertical="top" wrapText="1"/>
    </xf>
    <xf numFmtId="4" fontId="22" fillId="3" borderId="0" xfId="0" applyNumberFormat="1" applyFont="1" applyFill="1" applyAlignment="1">
      <alignment horizontal="right" vertical="top" wrapText="1"/>
    </xf>
    <xf numFmtId="2" fontId="23" fillId="5" borderId="10" xfId="0" applyNumberFormat="1" applyFont="1" applyFill="1" applyBorder="1" applyAlignment="1">
      <alignment horizontal="right" vertical="top" wrapText="1"/>
    </xf>
    <xf numFmtId="2" fontId="23" fillId="5" borderId="0" xfId="0" applyNumberFormat="1" applyFont="1" applyFill="1" applyAlignment="1">
      <alignment horizontal="right" vertical="top" wrapText="1"/>
    </xf>
    <xf numFmtId="9" fontId="22" fillId="2" borderId="10" xfId="1" applyFont="1" applyFill="1" applyBorder="1" applyAlignment="1">
      <alignment horizontal="right" vertical="top" wrapText="1"/>
    </xf>
    <xf numFmtId="9" fontId="22" fillId="2" borderId="0" xfId="1" applyFont="1" applyFill="1" applyBorder="1" applyAlignment="1">
      <alignment horizontal="right" vertical="top" wrapText="1"/>
    </xf>
    <xf numFmtId="3" fontId="4" fillId="6" borderId="17" xfId="0" applyNumberFormat="1" applyFont="1" applyFill="1" applyBorder="1" applyAlignment="1">
      <alignment horizontal="right" vertical="top"/>
    </xf>
    <xf numFmtId="3" fontId="4" fillId="6" borderId="18" xfId="0" applyNumberFormat="1" applyFont="1" applyFill="1" applyBorder="1" applyAlignment="1">
      <alignment horizontal="right" vertical="top"/>
    </xf>
    <xf numFmtId="1" fontId="4" fillId="6" borderId="17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24" fillId="6" borderId="0" xfId="4" applyFont="1" applyFill="1" applyAlignment="1">
      <alignment horizontal="center" vertical="top" wrapText="1" readingOrder="1"/>
    </xf>
    <xf numFmtId="0" fontId="24" fillId="6" borderId="20" xfId="4" applyFont="1" applyFill="1" applyBorder="1" applyAlignment="1">
      <alignment horizontal="center" vertical="top" wrapText="1" readingOrder="1"/>
    </xf>
    <xf numFmtId="0" fontId="2" fillId="0" borderId="0" xfId="4" applyFont="1" applyAlignment="1">
      <alignment horizontal="right" vertical="top" wrapText="1" readingOrder="1"/>
    </xf>
    <xf numFmtId="0" fontId="2" fillId="0" borderId="0" xfId="4" applyFont="1" applyAlignment="1">
      <alignment vertical="top" wrapText="1" readingOrder="1"/>
    </xf>
    <xf numFmtId="0" fontId="2" fillId="0" borderId="2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6" fillId="0" borderId="20" xfId="0" applyFont="1" applyBorder="1" applyAlignment="1">
      <alignment horizontal="left" vertical="top"/>
    </xf>
    <xf numFmtId="3" fontId="4" fillId="0" borderId="0" xfId="4" applyNumberFormat="1" applyFont="1" applyAlignment="1">
      <alignment horizontal="right" vertical="top" wrapText="1" readingOrder="1"/>
    </xf>
    <xf numFmtId="3" fontId="4" fillId="0" borderId="0" xfId="4" applyNumberFormat="1" applyFont="1" applyAlignment="1">
      <alignment vertical="top" wrapText="1" readingOrder="1"/>
    </xf>
    <xf numFmtId="3" fontId="4" fillId="0" borderId="20" xfId="4" applyNumberFormat="1" applyFont="1" applyBorder="1" applyAlignment="1">
      <alignment horizontal="right" vertical="top" wrapText="1" readingOrder="1"/>
    </xf>
    <xf numFmtId="0" fontId="2" fillId="0" borderId="0" xfId="4" applyFont="1" applyAlignment="1">
      <alignment horizontal="left" vertical="top" wrapText="1" readingOrder="1"/>
    </xf>
    <xf numFmtId="3" fontId="2" fillId="0" borderId="0" xfId="4" applyNumberFormat="1" applyFont="1" applyAlignment="1">
      <alignment horizontal="right" vertical="top" wrapText="1" readingOrder="1"/>
    </xf>
    <xf numFmtId="3" fontId="2" fillId="0" borderId="0" xfId="4" applyNumberFormat="1" applyFont="1" applyAlignment="1">
      <alignment vertical="top" wrapText="1" readingOrder="1"/>
    </xf>
    <xf numFmtId="3" fontId="2" fillId="0" borderId="20" xfId="4" applyNumberFormat="1" applyFont="1" applyBorder="1" applyAlignment="1">
      <alignment horizontal="right" vertical="top" wrapText="1" readingOrder="1"/>
    </xf>
    <xf numFmtId="0" fontId="4" fillId="0" borderId="0" xfId="4" applyFont="1" applyAlignment="1">
      <alignment horizontal="left" vertical="top" wrapText="1" readingOrder="1"/>
    </xf>
    <xf numFmtId="0" fontId="4" fillId="0" borderId="0" xfId="4" applyFont="1" applyAlignment="1">
      <alignment vertical="top" wrapText="1" readingOrder="1"/>
    </xf>
    <xf numFmtId="3" fontId="2" fillId="0" borderId="20" xfId="0" applyNumberFormat="1" applyFont="1" applyBorder="1" applyAlignment="1">
      <alignment horizontal="left" vertical="top"/>
    </xf>
    <xf numFmtId="0" fontId="2" fillId="0" borderId="20" xfId="4" applyFont="1" applyBorder="1" applyAlignment="1">
      <alignment horizontal="right" vertical="top" wrapText="1" readingOrder="1"/>
    </xf>
    <xf numFmtId="3" fontId="26" fillId="0" borderId="0" xfId="0" applyNumberFormat="1" applyFont="1" applyAlignment="1">
      <alignment horizontal="left" vertical="top"/>
    </xf>
    <xf numFmtId="0" fontId="4" fillId="0" borderId="22" xfId="4" applyFont="1" applyBorder="1" applyAlignment="1">
      <alignment vertical="top" wrapText="1" readingOrder="1"/>
    </xf>
    <xf numFmtId="166" fontId="4" fillId="0" borderId="0" xfId="4" applyNumberFormat="1" applyFont="1" applyAlignment="1">
      <alignment vertical="top" wrapText="1" readingOrder="1"/>
    </xf>
    <xf numFmtId="166" fontId="2" fillId="0" borderId="0" xfId="4" applyNumberFormat="1" applyFont="1" applyAlignment="1">
      <alignment vertical="top" wrapText="1" readingOrder="1"/>
    </xf>
    <xf numFmtId="0" fontId="2" fillId="0" borderId="0" xfId="0" applyFont="1" applyAlignment="1">
      <alignment vertical="top"/>
    </xf>
    <xf numFmtId="3" fontId="2" fillId="0" borderId="0" xfId="0" applyNumberFormat="1" applyFont="1"/>
    <xf numFmtId="3" fontId="2" fillId="0" borderId="20" xfId="0" applyNumberFormat="1" applyFont="1" applyBorder="1"/>
    <xf numFmtId="3" fontId="26" fillId="0" borderId="20" xfId="0" applyNumberFormat="1" applyFont="1" applyBorder="1" applyAlignment="1">
      <alignment horizontal="left" vertical="top"/>
    </xf>
    <xf numFmtId="0" fontId="2" fillId="0" borderId="21" xfId="4" applyFont="1" applyBorder="1" applyAlignment="1">
      <alignment vertical="top" wrapText="1"/>
    </xf>
    <xf numFmtId="0" fontId="2" fillId="0" borderId="0" xfId="4" applyFont="1" applyAlignment="1">
      <alignment vertical="top" wrapText="1"/>
    </xf>
    <xf numFmtId="3" fontId="2" fillId="0" borderId="20" xfId="4" applyNumberFormat="1" applyFont="1" applyBorder="1" applyAlignment="1">
      <alignment vertical="top" wrapText="1" readingOrder="1"/>
    </xf>
    <xf numFmtId="0" fontId="2" fillId="0" borderId="0" xfId="4" applyFont="1" applyAlignment="1">
      <alignment vertical="top" readingOrder="1"/>
    </xf>
    <xf numFmtId="0" fontId="28" fillId="0" borderId="0" xfId="4" applyFont="1" applyAlignment="1">
      <alignment horizontal="center" vertical="top" wrapText="1" readingOrder="1"/>
    </xf>
    <xf numFmtId="0" fontId="29" fillId="0" borderId="0" xfId="4" applyFont="1" applyAlignment="1">
      <alignment horizontal="right" vertical="top" wrapText="1" readingOrder="1"/>
    </xf>
    <xf numFmtId="0" fontId="23" fillId="0" borderId="0" xfId="0" applyFont="1"/>
    <xf numFmtId="0" fontId="30" fillId="0" borderId="0" xfId="4" applyFont="1" applyAlignment="1">
      <alignment horizontal="right" vertical="top" wrapText="1" readingOrder="1"/>
    </xf>
    <xf numFmtId="0" fontId="30" fillId="0" borderId="0" xfId="4" applyFont="1" applyAlignment="1">
      <alignment vertical="top" wrapText="1" readingOrder="1"/>
    </xf>
    <xf numFmtId="0" fontId="30" fillId="0" borderId="20" xfId="4" applyFont="1" applyBorder="1" applyAlignment="1">
      <alignment horizontal="right" vertical="top" wrapText="1" readingOrder="1"/>
    </xf>
    <xf numFmtId="167" fontId="29" fillId="0" borderId="0" xfId="4" applyNumberFormat="1" applyFont="1" applyAlignment="1">
      <alignment horizontal="right" vertical="top" wrapText="1" readingOrder="1"/>
    </xf>
    <xf numFmtId="167" fontId="29" fillId="0" borderId="20" xfId="4" applyNumberFormat="1" applyFont="1" applyBorder="1" applyAlignment="1">
      <alignment horizontal="right" vertical="top" wrapText="1" readingOrder="1"/>
    </xf>
    <xf numFmtId="0" fontId="31" fillId="0" borderId="0" xfId="4" applyFont="1" applyAlignment="1">
      <alignment horizontal="left" vertical="top" wrapText="1" readingOrder="1"/>
    </xf>
    <xf numFmtId="167" fontId="31" fillId="0" borderId="0" xfId="4" applyNumberFormat="1" applyFont="1" applyAlignment="1">
      <alignment horizontal="right" vertical="top" wrapText="1" readingOrder="1"/>
    </xf>
    <xf numFmtId="167" fontId="31" fillId="0" borderId="20" xfId="4" applyNumberFormat="1" applyFont="1" applyBorder="1" applyAlignment="1">
      <alignment horizontal="right" vertical="top" wrapText="1" readingOrder="1"/>
    </xf>
    <xf numFmtId="0" fontId="29" fillId="0" borderId="0" xfId="4" applyFont="1" applyAlignment="1">
      <alignment vertical="top" wrapText="1" readingOrder="1"/>
    </xf>
    <xf numFmtId="0" fontId="29" fillId="0" borderId="20" xfId="4" applyFont="1" applyBorder="1" applyAlignment="1">
      <alignment horizontal="right" vertical="top" wrapText="1" readingOrder="1"/>
    </xf>
    <xf numFmtId="0" fontId="32" fillId="0" borderId="0" xfId="0" applyFont="1"/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top" wrapText="1"/>
    </xf>
    <xf numFmtId="0" fontId="22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horizontal="center" vertical="top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top" wrapText="1"/>
    </xf>
    <xf numFmtId="0" fontId="22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22" fillId="3" borderId="1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3" fontId="23" fillId="4" borderId="2" xfId="0" applyNumberFormat="1" applyFont="1" applyFill="1" applyBorder="1" applyAlignment="1">
      <alignment vertical="top"/>
    </xf>
    <xf numFmtId="3" fontId="23" fillId="4" borderId="2" xfId="0" applyNumberFormat="1" applyFont="1" applyFill="1" applyBorder="1" applyAlignment="1">
      <alignment vertical="top" wrapText="1"/>
    </xf>
    <xf numFmtId="3" fontId="23" fillId="4" borderId="3" xfId="0" applyNumberFormat="1" applyFont="1" applyFill="1" applyBorder="1" applyAlignment="1">
      <alignment vertical="top" wrapText="1"/>
    </xf>
    <xf numFmtId="3" fontId="23" fillId="4" borderId="4" xfId="0" applyNumberFormat="1" applyFont="1" applyFill="1" applyBorder="1" applyAlignment="1">
      <alignment vertical="top" wrapText="1"/>
    </xf>
    <xf numFmtId="3" fontId="23" fillId="5" borderId="10" xfId="0" applyNumberFormat="1" applyFont="1" applyFill="1" applyBorder="1" applyAlignment="1">
      <alignment vertical="top"/>
    </xf>
    <xf numFmtId="3" fontId="23" fillId="5" borderId="10" xfId="0" applyNumberFormat="1" applyFont="1" applyFill="1" applyBorder="1" applyAlignment="1">
      <alignment vertical="top" wrapText="1"/>
    </xf>
    <xf numFmtId="3" fontId="23" fillId="5" borderId="11" xfId="0" applyNumberFormat="1" applyFont="1" applyFill="1" applyBorder="1" applyAlignment="1">
      <alignment vertical="top" wrapText="1"/>
    </xf>
    <xf numFmtId="0" fontId="23" fillId="4" borderId="9" xfId="0" applyFont="1" applyFill="1" applyBorder="1" applyAlignment="1">
      <alignment horizontal="left" vertical="top" wrapText="1"/>
    </xf>
    <xf numFmtId="3" fontId="23" fillId="4" borderId="10" xfId="0" applyNumberFormat="1" applyFont="1" applyFill="1" applyBorder="1" applyAlignment="1">
      <alignment vertical="top"/>
    </xf>
    <xf numFmtId="3" fontId="23" fillId="4" borderId="10" xfId="0" applyNumberFormat="1" applyFont="1" applyFill="1" applyBorder="1" applyAlignment="1">
      <alignment vertical="top" wrapText="1"/>
    </xf>
    <xf numFmtId="3" fontId="23" fillId="4" borderId="11" xfId="0" applyNumberFormat="1" applyFont="1" applyFill="1" applyBorder="1" applyAlignment="1">
      <alignment vertical="top" wrapText="1"/>
    </xf>
    <xf numFmtId="0" fontId="26" fillId="5" borderId="10" xfId="0" applyFont="1" applyFill="1" applyBorder="1"/>
    <xf numFmtId="0" fontId="23" fillId="5" borderId="12" xfId="0" applyFont="1" applyFill="1" applyBorder="1" applyAlignment="1">
      <alignment horizontal="left" vertical="top" wrapText="1"/>
    </xf>
    <xf numFmtId="3" fontId="23" fillId="5" borderId="13" xfId="0" applyNumberFormat="1" applyFont="1" applyFill="1" applyBorder="1" applyAlignment="1">
      <alignment vertical="top"/>
    </xf>
    <xf numFmtId="3" fontId="23" fillId="5" borderId="13" xfId="0" applyNumberFormat="1" applyFont="1" applyFill="1" applyBorder="1" applyAlignment="1">
      <alignment vertical="top" wrapText="1"/>
    </xf>
    <xf numFmtId="3" fontId="23" fillId="5" borderId="14" xfId="0" applyNumberFormat="1" applyFont="1" applyFill="1" applyBorder="1" applyAlignment="1">
      <alignment vertical="top" wrapText="1"/>
    </xf>
    <xf numFmtId="3" fontId="23" fillId="5" borderId="15" xfId="0" applyNumberFormat="1" applyFont="1" applyFill="1" applyBorder="1" applyAlignment="1">
      <alignment vertical="top" wrapText="1"/>
    </xf>
    <xf numFmtId="0" fontId="22" fillId="4" borderId="9" xfId="0" applyFont="1" applyFill="1" applyBorder="1" applyAlignment="1">
      <alignment horizontal="left" vertical="top" wrapText="1"/>
    </xf>
    <xf numFmtId="3" fontId="22" fillId="4" borderId="10" xfId="0" applyNumberFormat="1" applyFont="1" applyFill="1" applyBorder="1" applyAlignment="1">
      <alignment vertical="top"/>
    </xf>
    <xf numFmtId="3" fontId="22" fillId="4" borderId="10" xfId="0" applyNumberFormat="1" applyFont="1" applyFill="1" applyBorder="1" applyAlignment="1">
      <alignment vertical="top" wrapText="1"/>
    </xf>
    <xf numFmtId="3" fontId="22" fillId="4" borderId="0" xfId="0" applyNumberFormat="1" applyFont="1" applyFill="1" applyAlignment="1">
      <alignment vertical="top" wrapText="1"/>
    </xf>
    <xf numFmtId="3" fontId="22" fillId="4" borderId="11" xfId="0" applyNumberFormat="1" applyFont="1" applyFill="1" applyBorder="1" applyAlignment="1">
      <alignment vertical="top" wrapText="1"/>
    </xf>
    <xf numFmtId="0" fontId="22" fillId="5" borderId="9" xfId="0" applyFont="1" applyFill="1" applyBorder="1" applyAlignment="1">
      <alignment horizontal="left" vertical="top" wrapText="1"/>
    </xf>
    <xf numFmtId="4" fontId="22" fillId="5" borderId="10" xfId="0" applyNumberFormat="1" applyFont="1" applyFill="1" applyBorder="1" applyAlignment="1">
      <alignment vertical="top"/>
    </xf>
    <xf numFmtId="4" fontId="22" fillId="5" borderId="10" xfId="0" applyNumberFormat="1" applyFont="1" applyFill="1" applyBorder="1" applyAlignment="1">
      <alignment vertical="top" wrapText="1"/>
    </xf>
    <xf numFmtId="4" fontId="22" fillId="5" borderId="0" xfId="0" applyNumberFormat="1" applyFont="1" applyFill="1" applyAlignment="1">
      <alignment vertical="top" wrapText="1"/>
    </xf>
    <xf numFmtId="3" fontId="22" fillId="5" borderId="11" xfId="0" applyNumberFormat="1" applyFont="1" applyFill="1" applyBorder="1" applyAlignment="1">
      <alignment vertical="top" wrapText="1"/>
    </xf>
    <xf numFmtId="3" fontId="22" fillId="2" borderId="10" xfId="0" applyNumberFormat="1" applyFont="1" applyFill="1" applyBorder="1" applyAlignment="1">
      <alignment vertical="top"/>
    </xf>
    <xf numFmtId="3" fontId="22" fillId="2" borderId="10" xfId="0" applyNumberFormat="1" applyFont="1" applyFill="1" applyBorder="1" applyAlignment="1">
      <alignment vertical="top" wrapText="1"/>
    </xf>
    <xf numFmtId="3" fontId="22" fillId="2" borderId="0" xfId="0" applyNumberFormat="1" applyFont="1" applyFill="1" applyAlignment="1">
      <alignment vertical="top" wrapText="1"/>
    </xf>
    <xf numFmtId="3" fontId="22" fillId="2" borderId="11" xfId="0" applyNumberFormat="1" applyFont="1" applyFill="1" applyBorder="1" applyAlignment="1">
      <alignment vertical="top" wrapText="1"/>
    </xf>
    <xf numFmtId="0" fontId="22" fillId="6" borderId="5" xfId="0" applyFont="1" applyFill="1" applyBorder="1" applyAlignment="1">
      <alignment horizontal="left" vertical="top" wrapText="1"/>
    </xf>
    <xf numFmtId="4" fontId="22" fillId="6" borderId="6" xfId="0" applyNumberFormat="1" applyFont="1" applyFill="1" applyBorder="1" applyAlignment="1">
      <alignment vertical="top"/>
    </xf>
    <xf numFmtId="4" fontId="22" fillId="6" borderId="6" xfId="0" applyNumberFormat="1" applyFont="1" applyFill="1" applyBorder="1" applyAlignment="1">
      <alignment vertical="top" wrapText="1"/>
    </xf>
    <xf numFmtId="4" fontId="22" fillId="6" borderId="7" xfId="0" applyNumberFormat="1" applyFont="1" applyFill="1" applyBorder="1" applyAlignment="1">
      <alignment vertical="top" wrapText="1"/>
    </xf>
    <xf numFmtId="4" fontId="22" fillId="6" borderId="8" xfId="0" applyNumberFormat="1" applyFont="1" applyFill="1" applyBorder="1" applyAlignment="1">
      <alignment vertical="top" wrapText="1"/>
    </xf>
    <xf numFmtId="9" fontId="23" fillId="5" borderId="10" xfId="1" applyFont="1" applyFill="1" applyBorder="1" applyAlignment="1">
      <alignment vertical="top"/>
    </xf>
    <xf numFmtId="9" fontId="23" fillId="5" borderId="10" xfId="1" applyFont="1" applyFill="1" applyBorder="1" applyAlignment="1">
      <alignment vertical="top" wrapText="1"/>
    </xf>
    <xf numFmtId="9" fontId="23" fillId="5" borderId="0" xfId="1" applyFont="1" applyFill="1" applyBorder="1" applyAlignment="1">
      <alignment vertical="top" wrapText="1"/>
    </xf>
    <xf numFmtId="9" fontId="23" fillId="5" borderId="11" xfId="1" applyFont="1" applyFill="1" applyBorder="1" applyAlignment="1">
      <alignment vertical="top" wrapText="1"/>
    </xf>
    <xf numFmtId="2" fontId="2" fillId="4" borderId="10" xfId="0" applyNumberFormat="1" applyFont="1" applyFill="1" applyBorder="1"/>
    <xf numFmtId="2" fontId="2" fillId="4" borderId="10" xfId="0" applyNumberFormat="1" applyFont="1" applyFill="1" applyBorder="1" applyAlignment="1">
      <alignment vertical="top" wrapText="1"/>
    </xf>
    <xf numFmtId="2" fontId="2" fillId="4" borderId="0" xfId="0" applyNumberFormat="1" applyFont="1" applyFill="1" applyAlignment="1">
      <alignment vertical="top" wrapText="1"/>
    </xf>
    <xf numFmtId="2" fontId="2" fillId="4" borderId="11" xfId="0" applyNumberFormat="1" applyFont="1" applyFill="1" applyBorder="1" applyAlignment="1">
      <alignment vertical="top" wrapText="1"/>
    </xf>
    <xf numFmtId="2" fontId="2" fillId="5" borderId="10" xfId="0" applyNumberFormat="1" applyFont="1" applyFill="1" applyBorder="1" applyAlignment="1">
      <alignment vertical="top"/>
    </xf>
    <xf numFmtId="2" fontId="2" fillId="5" borderId="10" xfId="0" applyNumberFormat="1" applyFont="1" applyFill="1" applyBorder="1" applyAlignment="1">
      <alignment vertical="top" wrapText="1"/>
    </xf>
    <xf numFmtId="2" fontId="2" fillId="5" borderId="0" xfId="0" applyNumberFormat="1" applyFont="1" applyFill="1" applyAlignment="1">
      <alignment vertical="top" wrapText="1"/>
    </xf>
    <xf numFmtId="2" fontId="2" fillId="5" borderId="11" xfId="0" applyNumberFormat="1" applyFont="1" applyFill="1" applyBorder="1" applyAlignment="1">
      <alignment vertical="top" wrapText="1"/>
    </xf>
    <xf numFmtId="2" fontId="2" fillId="4" borderId="10" xfId="0" applyNumberFormat="1" applyFont="1" applyFill="1" applyBorder="1" applyAlignment="1">
      <alignment vertical="top"/>
    </xf>
    <xf numFmtId="0" fontId="22" fillId="6" borderId="9" xfId="0" applyFont="1" applyFill="1" applyBorder="1" applyAlignment="1">
      <alignment horizontal="left" vertical="top" wrapText="1"/>
    </xf>
    <xf numFmtId="4" fontId="22" fillId="6" borderId="10" xfId="0" applyNumberFormat="1" applyFont="1" applyFill="1" applyBorder="1" applyAlignment="1">
      <alignment vertical="top"/>
    </xf>
    <xf numFmtId="4" fontId="22" fillId="6" borderId="10" xfId="0" applyNumberFormat="1" applyFont="1" applyFill="1" applyBorder="1" applyAlignment="1">
      <alignment vertical="top" wrapText="1"/>
    </xf>
    <xf numFmtId="4" fontId="22" fillId="6" borderId="0" xfId="0" applyNumberFormat="1" applyFont="1" applyFill="1" applyAlignment="1">
      <alignment vertical="top" wrapText="1"/>
    </xf>
    <xf numFmtId="4" fontId="22" fillId="6" borderId="11" xfId="0" applyNumberFormat="1" applyFont="1" applyFill="1" applyBorder="1" applyAlignment="1">
      <alignment vertical="top" wrapText="1"/>
    </xf>
    <xf numFmtId="4" fontId="23" fillId="4" borderId="10" xfId="0" applyNumberFormat="1" applyFont="1" applyFill="1" applyBorder="1" applyAlignment="1">
      <alignment vertical="top"/>
    </xf>
    <xf numFmtId="4" fontId="23" fillId="4" borderId="10" xfId="0" applyNumberFormat="1" applyFont="1" applyFill="1" applyBorder="1" applyAlignment="1">
      <alignment vertical="top" wrapText="1"/>
    </xf>
    <xf numFmtId="4" fontId="23" fillId="4" borderId="0" xfId="0" applyNumberFormat="1" applyFont="1" applyFill="1" applyAlignment="1">
      <alignment vertical="top" wrapText="1"/>
    </xf>
    <xf numFmtId="4" fontId="23" fillId="4" borderId="11" xfId="0" applyNumberFormat="1" applyFont="1" applyFill="1" applyBorder="1" applyAlignment="1">
      <alignment vertical="top" wrapText="1"/>
    </xf>
    <xf numFmtId="4" fontId="23" fillId="5" borderId="10" xfId="0" applyNumberFormat="1" applyFont="1" applyFill="1" applyBorder="1" applyAlignment="1">
      <alignment vertical="top"/>
    </xf>
    <xf numFmtId="4" fontId="23" fillId="5" borderId="10" xfId="0" applyNumberFormat="1" applyFont="1" applyFill="1" applyBorder="1" applyAlignment="1">
      <alignment vertical="top" wrapText="1"/>
    </xf>
    <xf numFmtId="4" fontId="23" fillId="5" borderId="0" xfId="0" applyNumberFormat="1" applyFont="1" applyFill="1" applyAlignment="1">
      <alignment vertical="top" wrapText="1"/>
    </xf>
    <xf numFmtId="4" fontId="23" fillId="5" borderId="11" xfId="0" applyNumberFormat="1" applyFont="1" applyFill="1" applyBorder="1" applyAlignment="1">
      <alignment vertical="top" wrapText="1"/>
    </xf>
    <xf numFmtId="9" fontId="22" fillId="2" borderId="10" xfId="1" applyFont="1" applyFill="1" applyBorder="1" applyAlignment="1">
      <alignment vertical="top"/>
    </xf>
    <xf numFmtId="9" fontId="22" fillId="2" borderId="10" xfId="1" applyFont="1" applyFill="1" applyBorder="1" applyAlignment="1">
      <alignment vertical="top" wrapText="1"/>
    </xf>
    <xf numFmtId="9" fontId="22" fillId="2" borderId="0" xfId="1" applyFont="1" applyFill="1" applyBorder="1" applyAlignment="1">
      <alignment vertical="top" wrapText="1"/>
    </xf>
    <xf numFmtId="9" fontId="22" fillId="2" borderId="11" xfId="1" applyFont="1" applyFill="1" applyBorder="1" applyAlignment="1">
      <alignment vertical="top" wrapText="1"/>
    </xf>
    <xf numFmtId="3" fontId="4" fillId="6" borderId="17" xfId="0" applyNumberFormat="1" applyFont="1" applyFill="1" applyBorder="1"/>
    <xf numFmtId="3" fontId="4" fillId="6" borderId="18" xfId="0" applyNumberFormat="1" applyFont="1" applyFill="1" applyBorder="1"/>
    <xf numFmtId="3" fontId="4" fillId="6" borderId="19" xfId="0" applyNumberFormat="1" applyFont="1" applyFill="1" applyBorder="1"/>
    <xf numFmtId="0" fontId="26" fillId="4" borderId="0" xfId="0" applyFont="1" applyFill="1"/>
    <xf numFmtId="3" fontId="26" fillId="5" borderId="0" xfId="0" applyNumberFormat="1" applyFont="1" applyFill="1"/>
    <xf numFmtId="2" fontId="26" fillId="4" borderId="0" xfId="0" applyNumberFormat="1" applyFont="1" applyFill="1"/>
    <xf numFmtId="0" fontId="26" fillId="5" borderId="0" xfId="0" applyFont="1" applyFill="1"/>
    <xf numFmtId="3" fontId="26" fillId="0" borderId="0" xfId="0" applyNumberFormat="1" applyFont="1"/>
    <xf numFmtId="9" fontId="26" fillId="4" borderId="0" xfId="1" applyFont="1" applyFill="1"/>
    <xf numFmtId="0" fontId="23" fillId="0" borderId="0" xfId="0" applyFont="1" applyAlignment="1">
      <alignment horizontal="left" vertical="center"/>
    </xf>
    <xf numFmtId="0" fontId="26" fillId="8" borderId="0" xfId="0" applyFont="1" applyFill="1"/>
    <xf numFmtId="3" fontId="26" fillId="8" borderId="0" xfId="0" applyNumberFormat="1" applyFont="1" applyFill="1"/>
    <xf numFmtId="3" fontId="26" fillId="4" borderId="0" xfId="0" applyNumberFormat="1" applyFont="1" applyFill="1"/>
    <xf numFmtId="0" fontId="4" fillId="2" borderId="2" xfId="0" applyFont="1" applyFill="1" applyBorder="1" applyAlignment="1">
      <alignment horizontal="center" vertical="top" wrapText="1"/>
    </xf>
    <xf numFmtId="0" fontId="2" fillId="2" borderId="0" xfId="0" applyFont="1" applyFill="1"/>
    <xf numFmtId="0" fontId="4" fillId="3" borderId="4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3" fontId="2" fillId="4" borderId="2" xfId="0" applyNumberFormat="1" applyFont="1" applyFill="1" applyBorder="1" applyAlignment="1">
      <alignment vertical="top"/>
    </xf>
    <xf numFmtId="3" fontId="2" fillId="4" borderId="3" xfId="0" applyNumberFormat="1" applyFont="1" applyFill="1" applyBorder="1" applyAlignment="1">
      <alignment vertical="top" wrapText="1"/>
    </xf>
    <xf numFmtId="3" fontId="2" fillId="4" borderId="2" xfId="0" applyNumberFormat="1" applyFont="1" applyFill="1" applyBorder="1" applyAlignment="1">
      <alignment vertical="top" wrapText="1"/>
    </xf>
    <xf numFmtId="3" fontId="2" fillId="4" borderId="4" xfId="0" applyNumberFormat="1" applyFont="1" applyFill="1" applyBorder="1" applyAlignment="1">
      <alignment vertical="top" wrapText="1"/>
    </xf>
    <xf numFmtId="3" fontId="2" fillId="5" borderId="10" xfId="0" applyNumberFormat="1" applyFont="1" applyFill="1" applyBorder="1" applyAlignment="1">
      <alignment vertical="top"/>
    </xf>
    <xf numFmtId="3" fontId="2" fillId="5" borderId="0" xfId="0" applyNumberFormat="1" applyFont="1" applyFill="1" applyAlignment="1">
      <alignment vertical="top" wrapText="1"/>
    </xf>
    <xf numFmtId="3" fontId="2" fillId="5" borderId="10" xfId="0" applyNumberFormat="1" applyFont="1" applyFill="1" applyBorder="1" applyAlignment="1">
      <alignment vertical="top" wrapText="1"/>
    </xf>
    <xf numFmtId="3" fontId="2" fillId="5" borderId="11" xfId="0" applyNumberFormat="1" applyFont="1" applyFill="1" applyBorder="1" applyAlignment="1">
      <alignment vertical="top" wrapText="1"/>
    </xf>
    <xf numFmtId="3" fontId="2" fillId="4" borderId="10" xfId="0" applyNumberFormat="1" applyFont="1" applyFill="1" applyBorder="1" applyAlignment="1">
      <alignment vertical="top"/>
    </xf>
    <xf numFmtId="3" fontId="2" fillId="4" borderId="0" xfId="0" applyNumberFormat="1" applyFont="1" applyFill="1" applyAlignment="1">
      <alignment vertical="top" wrapText="1"/>
    </xf>
    <xf numFmtId="3" fontId="2" fillId="4" borderId="10" xfId="0" applyNumberFormat="1" applyFont="1" applyFill="1" applyBorder="1" applyAlignment="1">
      <alignment vertical="top" wrapText="1"/>
    </xf>
    <xf numFmtId="3" fontId="2" fillId="4" borderId="11" xfId="0" applyNumberFormat="1" applyFont="1" applyFill="1" applyBorder="1" applyAlignment="1">
      <alignment vertical="top" wrapText="1"/>
    </xf>
    <xf numFmtId="3" fontId="2" fillId="5" borderId="10" xfId="0" applyNumberFormat="1" applyFont="1" applyFill="1" applyBorder="1" applyAlignment="1">
      <alignment vertical="top" shrinkToFit="1"/>
    </xf>
    <xf numFmtId="3" fontId="2" fillId="5" borderId="0" xfId="0" applyNumberFormat="1" applyFont="1" applyFill="1" applyAlignment="1">
      <alignment vertical="top" shrinkToFit="1"/>
    </xf>
    <xf numFmtId="3" fontId="2" fillId="5" borderId="11" xfId="0" applyNumberFormat="1" applyFont="1" applyFill="1" applyBorder="1" applyAlignment="1">
      <alignment vertical="top" shrinkToFit="1"/>
    </xf>
    <xf numFmtId="3" fontId="2" fillId="4" borderId="10" xfId="0" applyNumberFormat="1" applyFont="1" applyFill="1" applyBorder="1" applyAlignment="1">
      <alignment vertical="top" shrinkToFit="1"/>
    </xf>
    <xf numFmtId="3" fontId="2" fillId="4" borderId="0" xfId="0" applyNumberFormat="1" applyFont="1" applyFill="1" applyAlignment="1">
      <alignment vertical="top" shrinkToFit="1"/>
    </xf>
    <xf numFmtId="3" fontId="2" fillId="4" borderId="11" xfId="0" applyNumberFormat="1" applyFont="1" applyFill="1" applyBorder="1" applyAlignment="1">
      <alignment vertical="top" shrinkToFit="1"/>
    </xf>
    <xf numFmtId="0" fontId="2" fillId="5" borderId="12" xfId="0" applyFont="1" applyFill="1" applyBorder="1" applyAlignment="1">
      <alignment horizontal="left" vertical="top" wrapText="1"/>
    </xf>
    <xf numFmtId="3" fontId="2" fillId="5" borderId="13" xfId="0" applyNumberFormat="1" applyFont="1" applyFill="1" applyBorder="1" applyAlignment="1">
      <alignment vertical="top"/>
    </xf>
    <xf numFmtId="3" fontId="2" fillId="5" borderId="14" xfId="0" applyNumberFormat="1" applyFont="1" applyFill="1" applyBorder="1" applyAlignment="1">
      <alignment vertical="top" wrapText="1"/>
    </xf>
    <xf numFmtId="3" fontId="2" fillId="5" borderId="13" xfId="0" applyNumberFormat="1" applyFont="1" applyFill="1" applyBorder="1" applyAlignment="1">
      <alignment vertical="top" wrapText="1"/>
    </xf>
    <xf numFmtId="3" fontId="2" fillId="5" borderId="15" xfId="0" applyNumberFormat="1" applyFont="1" applyFill="1" applyBorder="1" applyAlignment="1">
      <alignment vertical="top" wrapText="1"/>
    </xf>
    <xf numFmtId="0" fontId="4" fillId="4" borderId="9" xfId="0" applyFont="1" applyFill="1" applyBorder="1" applyAlignment="1">
      <alignment horizontal="left" vertical="top" wrapText="1"/>
    </xf>
    <xf numFmtId="3" fontId="4" fillId="4" borderId="0" xfId="0" applyNumberFormat="1" applyFont="1" applyFill="1" applyAlignment="1">
      <alignment vertical="top"/>
    </xf>
    <xf numFmtId="0" fontId="4" fillId="5" borderId="9" xfId="0" applyFont="1" applyFill="1" applyBorder="1" applyAlignment="1">
      <alignment horizontal="left" vertical="top" wrapText="1"/>
    </xf>
    <xf numFmtId="3" fontId="4" fillId="5" borderId="10" xfId="0" applyNumberFormat="1" applyFont="1" applyFill="1" applyBorder="1" applyAlignment="1">
      <alignment vertical="top"/>
    </xf>
    <xf numFmtId="3" fontId="4" fillId="5" borderId="0" xfId="0" applyNumberFormat="1" applyFont="1" applyFill="1" applyAlignment="1">
      <alignment vertical="top"/>
    </xf>
    <xf numFmtId="3" fontId="4" fillId="5" borderId="11" xfId="0" applyNumberFormat="1" applyFont="1" applyFill="1" applyBorder="1" applyAlignment="1">
      <alignment vertical="top"/>
    </xf>
    <xf numFmtId="0" fontId="32" fillId="0" borderId="0" xfId="0" applyFont="1" applyAlignment="1">
      <alignment horizontal="left" vertical="top"/>
    </xf>
    <xf numFmtId="3" fontId="2" fillId="4" borderId="0" xfId="0" applyNumberFormat="1" applyFont="1" applyFill="1" applyAlignment="1">
      <alignment vertical="top"/>
    </xf>
    <xf numFmtId="3" fontId="4" fillId="2" borderId="10" xfId="0" applyNumberFormat="1" applyFont="1" applyFill="1" applyBorder="1" applyAlignment="1">
      <alignment vertical="top"/>
    </xf>
    <xf numFmtId="3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 applyAlignment="1">
      <alignment vertical="top"/>
    </xf>
    <xf numFmtId="3" fontId="4" fillId="2" borderId="10" xfId="0" applyNumberFormat="1" applyFont="1" applyFill="1" applyBorder="1" applyAlignment="1">
      <alignment vertical="top" wrapText="1"/>
    </xf>
    <xf numFmtId="3" fontId="4" fillId="2" borderId="11" xfId="0" applyNumberFormat="1" applyFont="1" applyFill="1" applyBorder="1" applyAlignment="1">
      <alignment vertical="top" wrapText="1"/>
    </xf>
    <xf numFmtId="3" fontId="2" fillId="5" borderId="0" xfId="0" applyNumberFormat="1" applyFont="1" applyFill="1" applyAlignment="1">
      <alignment vertical="top"/>
    </xf>
    <xf numFmtId="3" fontId="2" fillId="5" borderId="11" xfId="0" applyNumberFormat="1" applyFont="1" applyFill="1" applyBorder="1" applyAlignment="1">
      <alignment vertical="top"/>
    </xf>
    <xf numFmtId="3" fontId="2" fillId="4" borderId="11" xfId="0" applyNumberFormat="1" applyFont="1" applyFill="1" applyBorder="1" applyAlignment="1">
      <alignment vertical="top"/>
    </xf>
    <xf numFmtId="4" fontId="4" fillId="6" borderId="6" xfId="0" applyNumberFormat="1" applyFont="1" applyFill="1" applyBorder="1"/>
    <xf numFmtId="4" fontId="4" fillId="6" borderId="7" xfId="0" applyNumberFormat="1" applyFont="1" applyFill="1" applyBorder="1"/>
    <xf numFmtId="4" fontId="4" fillId="6" borderId="8" xfId="0" applyNumberFormat="1" applyFont="1" applyFill="1" applyBorder="1"/>
    <xf numFmtId="0" fontId="2" fillId="4" borderId="10" xfId="0" applyFont="1" applyFill="1" applyBorder="1"/>
    <xf numFmtId="0" fontId="2" fillId="4" borderId="0" xfId="0" applyFont="1" applyFill="1"/>
    <xf numFmtId="3" fontId="2" fillId="4" borderId="10" xfId="0" applyNumberFormat="1" applyFont="1" applyFill="1" applyBorder="1"/>
    <xf numFmtId="0" fontId="2" fillId="4" borderId="11" xfId="0" applyFont="1" applyFill="1" applyBorder="1"/>
    <xf numFmtId="9" fontId="2" fillId="5" borderId="10" xfId="1" applyFont="1" applyFill="1" applyBorder="1"/>
    <xf numFmtId="9" fontId="2" fillId="5" borderId="0" xfId="1" applyFont="1" applyFill="1" applyBorder="1"/>
    <xf numFmtId="9" fontId="2" fillId="5" borderId="11" xfId="1" applyFont="1" applyFill="1" applyBorder="1"/>
    <xf numFmtId="4" fontId="2" fillId="4" borderId="10" xfId="0" applyNumberFormat="1" applyFont="1" applyFill="1" applyBorder="1"/>
    <xf numFmtId="4" fontId="2" fillId="4" borderId="0" xfId="0" applyNumberFormat="1" applyFont="1" applyFill="1"/>
    <xf numFmtId="4" fontId="2" fillId="4" borderId="11" xfId="0" applyNumberFormat="1" applyFont="1" applyFill="1" applyBorder="1"/>
    <xf numFmtId="4" fontId="2" fillId="5" borderId="10" xfId="0" applyNumberFormat="1" applyFont="1" applyFill="1" applyBorder="1"/>
    <xf numFmtId="4" fontId="2" fillId="5" borderId="0" xfId="0" applyNumberFormat="1" applyFont="1" applyFill="1"/>
    <xf numFmtId="4" fontId="2" fillId="5" borderId="11" xfId="0" applyNumberFormat="1" applyFont="1" applyFill="1" applyBorder="1"/>
    <xf numFmtId="0" fontId="22" fillId="2" borderId="9" xfId="0" applyFont="1" applyFill="1" applyBorder="1" applyAlignment="1">
      <alignment horizontal="left" vertical="top" wrapText="1"/>
    </xf>
    <xf numFmtId="4" fontId="4" fillId="2" borderId="10" xfId="0" applyNumberFormat="1" applyFont="1" applyFill="1" applyBorder="1"/>
    <xf numFmtId="4" fontId="4" fillId="2" borderId="0" xfId="0" applyNumberFormat="1" applyFont="1" applyFill="1"/>
    <xf numFmtId="4" fontId="4" fillId="2" borderId="11" xfId="0" applyNumberFormat="1" applyFont="1" applyFill="1" applyBorder="1"/>
    <xf numFmtId="9" fontId="4" fillId="2" borderId="10" xfId="1" applyFont="1" applyFill="1" applyBorder="1"/>
    <xf numFmtId="9" fontId="4" fillId="2" borderId="0" xfId="1" applyFont="1" applyFill="1" applyBorder="1"/>
    <xf numFmtId="9" fontId="4" fillId="2" borderId="11" xfId="1" applyFont="1" applyFill="1" applyBorder="1"/>
    <xf numFmtId="4" fontId="4" fillId="0" borderId="0" xfId="0" applyNumberFormat="1" applyFont="1"/>
    <xf numFmtId="3" fontId="4" fillId="0" borderId="0" xfId="0" applyNumberFormat="1" applyFont="1" applyAlignment="1">
      <alignment vertical="top"/>
    </xf>
    <xf numFmtId="0" fontId="24" fillId="0" borderId="0" xfId="0" applyFont="1" applyAlignment="1">
      <alignment wrapText="1"/>
    </xf>
    <xf numFmtId="0" fontId="27" fillId="2" borderId="0" xfId="0" applyFont="1" applyFill="1"/>
    <xf numFmtId="0" fontId="27" fillId="0" borderId="0" xfId="0" applyFont="1" applyAlignment="1">
      <alignment wrapText="1"/>
    </xf>
    <xf numFmtId="3" fontId="27" fillId="0" borderId="0" xfId="0" applyNumberFormat="1" applyFont="1" applyAlignment="1">
      <alignment horizontal="right" wrapText="1"/>
    </xf>
    <xf numFmtId="0" fontId="27" fillId="5" borderId="0" xfId="0" applyFont="1" applyFill="1" applyAlignment="1">
      <alignment wrapText="1"/>
    </xf>
    <xf numFmtId="3" fontId="27" fillId="5" borderId="0" xfId="0" applyNumberFormat="1" applyFont="1" applyFill="1" applyAlignment="1">
      <alignment horizontal="right" wrapText="1"/>
    </xf>
    <xf numFmtId="0" fontId="27" fillId="4" borderId="0" xfId="0" applyFont="1" applyFill="1" applyAlignment="1">
      <alignment wrapText="1"/>
    </xf>
    <xf numFmtId="3" fontId="27" fillId="4" borderId="0" xfId="0" applyNumberFormat="1" applyFont="1" applyFill="1" applyAlignment="1">
      <alignment horizontal="right" wrapText="1"/>
    </xf>
    <xf numFmtId="0" fontId="24" fillId="3" borderId="0" xfId="0" applyFont="1" applyFill="1" applyAlignment="1">
      <alignment wrapText="1"/>
    </xf>
    <xf numFmtId="3" fontId="24" fillId="3" borderId="0" xfId="0" applyNumberFormat="1" applyFont="1" applyFill="1" applyAlignment="1">
      <alignment horizontal="right" wrapText="1"/>
    </xf>
    <xf numFmtId="9" fontId="2" fillId="0" borderId="0" xfId="1" applyFont="1"/>
    <xf numFmtId="0" fontId="4" fillId="3" borderId="9" xfId="0" applyFont="1" applyFill="1" applyBorder="1" applyAlignment="1">
      <alignment horizontal="left" vertical="top" wrapText="1"/>
    </xf>
    <xf numFmtId="3" fontId="27" fillId="2" borderId="0" xfId="0" applyNumberFormat="1" applyFont="1" applyFill="1" applyAlignment="1">
      <alignment horizontal="right" wrapText="1"/>
    </xf>
    <xf numFmtId="0" fontId="27" fillId="8" borderId="0" xfId="0" applyFont="1" applyFill="1" applyAlignment="1">
      <alignment wrapText="1"/>
    </xf>
    <xf numFmtId="3" fontId="27" fillId="8" borderId="0" xfId="0" applyNumberFormat="1" applyFont="1" applyFill="1" applyAlignment="1">
      <alignment horizontal="right" wrapText="1"/>
    </xf>
    <xf numFmtId="0" fontId="2" fillId="8" borderId="0" xfId="0" applyFont="1" applyFill="1"/>
    <xf numFmtId="0" fontId="2" fillId="0" borderId="0" xfId="0" quotePrefix="1" applyFont="1"/>
    <xf numFmtId="0" fontId="27" fillId="9" borderId="0" xfId="0" applyFont="1" applyFill="1" applyAlignment="1">
      <alignment wrapText="1"/>
    </xf>
    <xf numFmtId="3" fontId="27" fillId="9" borderId="0" xfId="0" applyNumberFormat="1" applyFont="1" applyFill="1" applyAlignment="1">
      <alignment horizontal="right" wrapText="1"/>
    </xf>
    <xf numFmtId="0" fontId="27" fillId="5" borderId="0" xfId="0" applyFont="1" applyFill="1" applyAlignment="1">
      <alignment horizontal="right" wrapText="1"/>
    </xf>
    <xf numFmtId="0" fontId="27" fillId="0" borderId="0" xfId="0" applyFont="1" applyAlignment="1">
      <alignment horizontal="right" wrapText="1"/>
    </xf>
    <xf numFmtId="0" fontId="27" fillId="8" borderId="0" xfId="0" applyFont="1" applyFill="1" applyAlignment="1">
      <alignment horizontal="right" wrapText="1"/>
    </xf>
    <xf numFmtId="3" fontId="27" fillId="0" borderId="9" xfId="0" applyNumberFormat="1" applyFont="1" applyBorder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33" fillId="0" borderId="0" xfId="0" applyFont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top" wrapText="1"/>
    </xf>
    <xf numFmtId="3" fontId="4" fillId="2" borderId="7" xfId="0" applyNumberFormat="1" applyFont="1" applyFill="1" applyBorder="1" applyAlignment="1">
      <alignment horizontal="center" vertical="top" wrapText="1"/>
    </xf>
    <xf numFmtId="3" fontId="22" fillId="3" borderId="7" xfId="0" applyNumberFormat="1" applyFont="1" applyFill="1" applyBorder="1" applyAlignment="1">
      <alignment horizontal="center" vertical="top" wrapText="1"/>
    </xf>
    <xf numFmtId="3" fontId="22" fillId="3" borderId="6" xfId="0" applyNumberFormat="1" applyFont="1" applyFill="1" applyBorder="1" applyAlignment="1">
      <alignment horizontal="center" vertical="top" wrapText="1"/>
    </xf>
    <xf numFmtId="3" fontId="4" fillId="3" borderId="7" xfId="0" applyNumberFormat="1" applyFont="1" applyFill="1" applyBorder="1" applyAlignment="1">
      <alignment horizontal="center" vertical="top" wrapText="1"/>
    </xf>
    <xf numFmtId="0" fontId="22" fillId="3" borderId="5" xfId="0" applyFont="1" applyFill="1" applyBorder="1" applyAlignment="1">
      <alignment horizontal="center" vertical="top" wrapText="1"/>
    </xf>
    <xf numFmtId="4" fontId="4" fillId="3" borderId="7" xfId="0" applyNumberFormat="1" applyFont="1" applyFill="1" applyBorder="1" applyAlignment="1">
      <alignment horizontal="center" vertical="top" wrapText="1"/>
    </xf>
    <xf numFmtId="3" fontId="23" fillId="7" borderId="10" xfId="0" applyNumberFormat="1" applyFont="1" applyFill="1" applyBorder="1" applyAlignment="1">
      <alignment vertical="top"/>
    </xf>
    <xf numFmtId="3" fontId="23" fillId="7" borderId="0" xfId="0" applyNumberFormat="1" applyFont="1" applyFill="1" applyAlignment="1">
      <alignment vertical="top" wrapText="1"/>
    </xf>
    <xf numFmtId="3" fontId="23" fillId="7" borderId="10" xfId="0" applyNumberFormat="1" applyFont="1" applyFill="1" applyBorder="1" applyAlignment="1">
      <alignment vertical="top" wrapText="1"/>
    </xf>
    <xf numFmtId="3" fontId="2" fillId="7" borderId="0" xfId="0" applyNumberFormat="1" applyFont="1" applyFill="1" applyAlignment="1">
      <alignment horizontal="right" vertical="top" wrapText="1"/>
    </xf>
    <xf numFmtId="3" fontId="2" fillId="5" borderId="0" xfId="0" applyNumberFormat="1" applyFont="1" applyFill="1" applyAlignment="1">
      <alignment horizontal="right" vertical="top" wrapText="1"/>
    </xf>
    <xf numFmtId="3" fontId="2" fillId="4" borderId="0" xfId="0" applyNumberFormat="1" applyFont="1" applyFill="1" applyAlignment="1">
      <alignment horizontal="right" vertical="top" wrapText="1"/>
    </xf>
    <xf numFmtId="3" fontId="23" fillId="5" borderId="10" xfId="0" applyNumberFormat="1" applyFont="1" applyFill="1" applyBorder="1" applyAlignment="1">
      <alignment vertical="top" shrinkToFit="1"/>
    </xf>
    <xf numFmtId="3" fontId="23" fillId="5" borderId="0" xfId="0" applyNumberFormat="1" applyFont="1" applyFill="1" applyAlignment="1">
      <alignment vertical="top" shrinkToFit="1"/>
    </xf>
    <xf numFmtId="3" fontId="2" fillId="5" borderId="0" xfId="0" applyNumberFormat="1" applyFont="1" applyFill="1" applyAlignment="1">
      <alignment horizontal="right" vertical="top" shrinkToFit="1"/>
    </xf>
    <xf numFmtId="3" fontId="23" fillId="4" borderId="10" xfId="0" applyNumberFormat="1" applyFont="1" applyFill="1" applyBorder="1" applyAlignment="1">
      <alignment vertical="top" shrinkToFit="1"/>
    </xf>
    <xf numFmtId="3" fontId="23" fillId="4" borderId="0" xfId="0" applyNumberFormat="1" applyFont="1" applyFill="1" applyAlignment="1">
      <alignment vertical="top" shrinkToFit="1"/>
    </xf>
    <xf numFmtId="3" fontId="2" fillId="4" borderId="0" xfId="0" applyNumberFormat="1" applyFont="1" applyFill="1" applyAlignment="1">
      <alignment horizontal="right" vertical="top" shrinkToFit="1"/>
    </xf>
    <xf numFmtId="3" fontId="2" fillId="5" borderId="14" xfId="0" applyNumberFormat="1" applyFont="1" applyFill="1" applyBorder="1" applyAlignment="1">
      <alignment horizontal="right" vertical="top" wrapText="1"/>
    </xf>
    <xf numFmtId="3" fontId="22" fillId="5" borderId="10" xfId="0" applyNumberFormat="1" applyFont="1" applyFill="1" applyBorder="1" applyAlignment="1">
      <alignment vertical="top"/>
    </xf>
    <xf numFmtId="3" fontId="22" fillId="5" borderId="0" xfId="0" applyNumberFormat="1" applyFont="1" applyFill="1" applyAlignment="1">
      <alignment vertical="top"/>
    </xf>
    <xf numFmtId="2" fontId="22" fillId="4" borderId="10" xfId="0" applyNumberFormat="1" applyFont="1" applyFill="1" applyBorder="1" applyAlignment="1">
      <alignment vertical="top"/>
    </xf>
    <xf numFmtId="2" fontId="22" fillId="4" borderId="0" xfId="0" applyNumberFormat="1" applyFont="1" applyFill="1" applyAlignment="1">
      <alignment vertical="top"/>
    </xf>
    <xf numFmtId="2" fontId="4" fillId="4" borderId="0" xfId="0" applyNumberFormat="1" applyFont="1" applyFill="1" applyAlignment="1">
      <alignment horizontal="right" vertical="top"/>
    </xf>
    <xf numFmtId="3" fontId="23" fillId="5" borderId="0" xfId="0" applyNumberFormat="1" applyFont="1" applyFill="1" applyAlignment="1">
      <alignment vertical="top"/>
    </xf>
    <xf numFmtId="3" fontId="23" fillId="2" borderId="10" xfId="0" applyNumberFormat="1" applyFont="1" applyFill="1" applyBorder="1" applyAlignment="1">
      <alignment vertical="top"/>
    </xf>
    <xf numFmtId="3" fontId="23" fillId="2" borderId="0" xfId="0" applyNumberFormat="1" applyFont="1" applyFill="1" applyAlignment="1">
      <alignment vertical="top" wrapText="1"/>
    </xf>
    <xf numFmtId="3" fontId="23" fillId="2" borderId="10" xfId="0" applyNumberFormat="1" applyFont="1" applyFill="1" applyBorder="1" applyAlignment="1">
      <alignment vertical="top" wrapText="1"/>
    </xf>
    <xf numFmtId="3" fontId="2" fillId="2" borderId="0" xfId="0" applyNumberFormat="1" applyFont="1" applyFill="1" applyAlignment="1">
      <alignment horizontal="right" vertical="top" wrapText="1"/>
    </xf>
    <xf numFmtId="3" fontId="23" fillId="2" borderId="0" xfId="0" applyNumberFormat="1" applyFont="1" applyFill="1" applyAlignment="1">
      <alignment vertical="top"/>
    </xf>
    <xf numFmtId="3" fontId="23" fillId="4" borderId="0" xfId="0" applyNumberFormat="1" applyFont="1" applyFill="1" applyAlignment="1">
      <alignment vertical="top"/>
    </xf>
    <xf numFmtId="4" fontId="22" fillId="6" borderId="7" xfId="0" applyNumberFormat="1" applyFont="1" applyFill="1" applyBorder="1" applyAlignment="1">
      <alignment vertical="top"/>
    </xf>
    <xf numFmtId="4" fontId="4" fillId="6" borderId="7" xfId="0" applyNumberFormat="1" applyFont="1" applyFill="1" applyBorder="1" applyAlignment="1">
      <alignment horizontal="right" vertical="top"/>
    </xf>
    <xf numFmtId="9" fontId="23" fillId="4" borderId="10" xfId="1" applyFont="1" applyFill="1" applyBorder="1" applyAlignment="1">
      <alignment vertical="top"/>
    </xf>
    <xf numFmtId="9" fontId="23" fillId="4" borderId="0" xfId="1" applyFont="1" applyFill="1" applyBorder="1" applyAlignment="1">
      <alignment vertical="top"/>
    </xf>
    <xf numFmtId="9" fontId="2" fillId="4" borderId="0" xfId="1" applyFont="1" applyFill="1" applyBorder="1" applyAlignment="1">
      <alignment horizontal="right" vertical="top"/>
    </xf>
    <xf numFmtId="4" fontId="2" fillId="5" borderId="0" xfId="0" applyNumberFormat="1" applyFont="1" applyFill="1" applyAlignment="1">
      <alignment horizontal="right" vertical="top"/>
    </xf>
    <xf numFmtId="4" fontId="23" fillId="5" borderId="0" xfId="0" applyNumberFormat="1" applyFont="1" applyFill="1" applyAlignment="1">
      <alignment vertical="top"/>
    </xf>
    <xf numFmtId="2" fontId="23" fillId="4" borderId="10" xfId="0" applyNumberFormat="1" applyFont="1" applyFill="1" applyBorder="1" applyAlignment="1">
      <alignment vertical="top"/>
    </xf>
    <xf numFmtId="2" fontId="23" fillId="4" borderId="0" xfId="0" applyNumberFormat="1" applyFont="1" applyFill="1" applyAlignment="1">
      <alignment vertical="top"/>
    </xf>
    <xf numFmtId="2" fontId="2" fillId="4" borderId="0" xfId="0" applyNumberFormat="1" applyFont="1" applyFill="1" applyAlignment="1">
      <alignment horizontal="right" vertical="top"/>
    </xf>
    <xf numFmtId="2" fontId="23" fillId="5" borderId="10" xfId="0" applyNumberFormat="1" applyFont="1" applyFill="1" applyBorder="1" applyAlignment="1">
      <alignment vertical="top"/>
    </xf>
    <xf numFmtId="2" fontId="23" fillId="5" borderId="0" xfId="0" applyNumberFormat="1" applyFont="1" applyFill="1" applyAlignment="1">
      <alignment vertical="top"/>
    </xf>
    <xf numFmtId="2" fontId="2" fillId="5" borderId="0" xfId="0" applyNumberFormat="1" applyFont="1" applyFill="1" applyAlignment="1">
      <alignment horizontal="right" vertical="top"/>
    </xf>
    <xf numFmtId="2" fontId="22" fillId="2" borderId="10" xfId="0" applyNumberFormat="1" applyFont="1" applyFill="1" applyBorder="1" applyAlignment="1">
      <alignment vertical="top"/>
    </xf>
    <xf numFmtId="2" fontId="22" fillId="2" borderId="0" xfId="0" applyNumberFormat="1" applyFont="1" applyFill="1" applyAlignment="1">
      <alignment vertical="top"/>
    </xf>
    <xf numFmtId="2" fontId="4" fillId="2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9" fontId="4" fillId="2" borderId="10" xfId="1" applyFont="1" applyFill="1" applyBorder="1" applyAlignment="1">
      <alignment horizontal="right" vertical="top"/>
    </xf>
    <xf numFmtId="9" fontId="4" fillId="2" borderId="0" xfId="1" applyFont="1" applyFill="1" applyBorder="1" applyAlignment="1">
      <alignment horizontal="right" vertical="top"/>
    </xf>
    <xf numFmtId="9" fontId="2" fillId="5" borderId="10" xfId="1" applyFont="1" applyFill="1" applyBorder="1" applyAlignment="1">
      <alignment horizontal="right" vertical="top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3" fontId="2" fillId="4" borderId="6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right" vertical="top" wrapText="1"/>
    </xf>
    <xf numFmtId="3" fontId="27" fillId="0" borderId="0" xfId="0" applyNumberFormat="1" applyFont="1" applyAlignment="1">
      <alignment horizontal="right" vertical="top"/>
    </xf>
    <xf numFmtId="0" fontId="27" fillId="4" borderId="0" xfId="0" applyFont="1" applyFill="1" applyAlignment="1">
      <alignment horizontal="right" wrapText="1"/>
    </xf>
    <xf numFmtId="0" fontId="27" fillId="4" borderId="0" xfId="0" applyFont="1" applyFill="1"/>
    <xf numFmtId="3" fontId="27" fillId="4" borderId="0" xfId="0" applyNumberFormat="1" applyFont="1" applyFill="1" applyAlignment="1">
      <alignment horizontal="left" wrapText="1"/>
    </xf>
    <xf numFmtId="3" fontId="27" fillId="4" borderId="0" xfId="0" applyNumberFormat="1" applyFont="1" applyFill="1" applyAlignment="1">
      <alignment wrapText="1"/>
    </xf>
    <xf numFmtId="0" fontId="24" fillId="2" borderId="0" xfId="0" applyFont="1" applyFill="1" applyAlignment="1">
      <alignment horizontal="right" vertical="top" wrapText="1"/>
    </xf>
    <xf numFmtId="0" fontId="24" fillId="2" borderId="0" xfId="0" applyFont="1" applyFill="1" applyAlignment="1">
      <alignment vertical="top" wrapText="1"/>
    </xf>
    <xf numFmtId="0" fontId="24" fillId="2" borderId="0" xfId="0" applyFont="1" applyFill="1" applyAlignment="1">
      <alignment vertical="top"/>
    </xf>
    <xf numFmtId="3" fontId="24" fillId="2" borderId="9" xfId="0" applyNumberFormat="1" applyFont="1" applyFill="1" applyBorder="1" applyAlignment="1">
      <alignment horizontal="right" vertical="top"/>
    </xf>
    <xf numFmtId="1" fontId="24" fillId="4" borderId="0" xfId="0" applyNumberFormat="1" applyFont="1" applyFill="1" applyAlignment="1">
      <alignment horizontal="right" vertical="top" shrinkToFit="1"/>
    </xf>
    <xf numFmtId="1" fontId="24" fillId="4" borderId="0" xfId="0" applyNumberFormat="1" applyFont="1" applyFill="1" applyAlignment="1">
      <alignment vertical="top" shrinkToFit="1"/>
    </xf>
    <xf numFmtId="0" fontId="24" fillId="4" borderId="0" xfId="0" applyFont="1" applyFill="1" applyAlignment="1">
      <alignment horizontal="left" vertical="top"/>
    </xf>
    <xf numFmtId="3" fontId="24" fillId="4" borderId="0" xfId="0" applyNumberFormat="1" applyFont="1" applyFill="1" applyAlignment="1">
      <alignment horizontal="right" vertical="top" wrapText="1"/>
    </xf>
    <xf numFmtId="3" fontId="24" fillId="4" borderId="0" xfId="0" applyNumberFormat="1" applyFont="1" applyFill="1" applyAlignment="1">
      <alignment vertical="top" wrapText="1"/>
    </xf>
    <xf numFmtId="3" fontId="27" fillId="5" borderId="9" xfId="0" applyNumberFormat="1" applyFont="1" applyFill="1" applyBorder="1" applyAlignment="1">
      <alignment horizontal="right" vertical="top"/>
    </xf>
    <xf numFmtId="1" fontId="27" fillId="4" borderId="0" xfId="0" applyNumberFormat="1" applyFont="1" applyFill="1" applyAlignment="1">
      <alignment horizontal="right" vertical="top" shrinkToFit="1"/>
    </xf>
    <xf numFmtId="1" fontId="27" fillId="4" borderId="0" xfId="0" applyNumberFormat="1" applyFont="1" applyFill="1" applyAlignment="1">
      <alignment vertical="top" shrinkToFit="1"/>
    </xf>
    <xf numFmtId="0" fontId="27" fillId="4" borderId="0" xfId="0" applyFont="1" applyFill="1" applyAlignment="1">
      <alignment horizontal="left" vertical="top"/>
    </xf>
    <xf numFmtId="3" fontId="27" fillId="4" borderId="0" xfId="0" applyNumberFormat="1" applyFont="1" applyFill="1" applyAlignment="1">
      <alignment horizontal="right" vertical="top" wrapText="1"/>
    </xf>
    <xf numFmtId="3" fontId="27" fillId="4" borderId="0" xfId="0" applyNumberFormat="1" applyFont="1" applyFill="1" applyAlignment="1">
      <alignment vertical="top" wrapText="1"/>
    </xf>
    <xf numFmtId="0" fontId="24" fillId="4" borderId="0" xfId="0" applyFont="1" applyFill="1" applyAlignment="1">
      <alignment vertical="top"/>
    </xf>
    <xf numFmtId="3" fontId="24" fillId="4" borderId="0" xfId="0" applyNumberFormat="1" applyFont="1" applyFill="1" applyAlignment="1">
      <alignment horizontal="right" vertical="top" shrinkToFit="1"/>
    </xf>
    <xf numFmtId="3" fontId="27" fillId="4" borderId="0" xfId="0" applyNumberFormat="1" applyFont="1" applyFill="1" applyAlignment="1">
      <alignment horizontal="right" vertical="top" shrinkToFit="1"/>
    </xf>
    <xf numFmtId="9" fontId="26" fillId="0" borderId="0" xfId="1" applyFont="1" applyFill="1" applyBorder="1" applyAlignment="1">
      <alignment horizontal="left" vertical="top"/>
    </xf>
    <xf numFmtId="3" fontId="27" fillId="4" borderId="0" xfId="0" applyNumberFormat="1" applyFont="1" applyFill="1" applyAlignment="1">
      <alignment vertical="top" shrinkToFit="1"/>
    </xf>
    <xf numFmtId="164" fontId="26" fillId="0" borderId="0" xfId="0" applyNumberFormat="1" applyFont="1" applyAlignment="1">
      <alignment horizontal="left" vertical="top"/>
    </xf>
    <xf numFmtId="2" fontId="26" fillId="0" borderId="0" xfId="0" applyNumberFormat="1" applyFont="1" applyAlignment="1">
      <alignment horizontal="left" vertical="top"/>
    </xf>
    <xf numFmtId="0" fontId="27" fillId="4" borderId="0" xfId="0" applyFont="1" applyFill="1" applyAlignment="1">
      <alignment horizontal="left" vertical="top" indent="1"/>
    </xf>
    <xf numFmtId="9" fontId="32" fillId="0" borderId="0" xfId="1" applyFont="1" applyFill="1" applyBorder="1" applyAlignment="1">
      <alignment horizontal="left" vertical="top"/>
    </xf>
    <xf numFmtId="3" fontId="26" fillId="0" borderId="0" xfId="0" applyNumberFormat="1" applyFont="1" applyAlignment="1">
      <alignment horizontal="right" vertical="top"/>
    </xf>
    <xf numFmtId="2" fontId="32" fillId="0" borderId="0" xfId="0" applyNumberFormat="1" applyFont="1" applyAlignment="1">
      <alignment horizontal="right" vertical="top"/>
    </xf>
    <xf numFmtId="3" fontId="24" fillId="4" borderId="0" xfId="0" applyNumberFormat="1" applyFont="1" applyFill="1" applyAlignment="1">
      <alignment vertical="top" shrinkToFit="1"/>
    </xf>
    <xf numFmtId="0" fontId="27" fillId="5" borderId="0" xfId="0" applyFont="1" applyFill="1" applyAlignment="1">
      <alignment horizontal="left" vertical="top"/>
    </xf>
    <xf numFmtId="3" fontId="27" fillId="4" borderId="9" xfId="0" applyNumberFormat="1" applyFont="1" applyFill="1" applyBorder="1" applyAlignment="1">
      <alignment horizontal="right" vertical="top"/>
    </xf>
    <xf numFmtId="1" fontId="24" fillId="2" borderId="0" xfId="0" applyNumberFormat="1" applyFont="1" applyFill="1" applyAlignment="1">
      <alignment vertical="top" shrinkToFit="1"/>
    </xf>
    <xf numFmtId="0" fontId="27" fillId="4" borderId="0" xfId="0" applyFont="1" applyFill="1" applyAlignment="1">
      <alignment vertical="top"/>
    </xf>
    <xf numFmtId="165" fontId="27" fillId="0" borderId="9" xfId="0" applyNumberFormat="1" applyFont="1" applyBorder="1" applyAlignment="1">
      <alignment horizontal="right" vertical="top"/>
    </xf>
    <xf numFmtId="0" fontId="2" fillId="4" borderId="12" xfId="0" applyFont="1" applyFill="1" applyBorder="1" applyAlignment="1">
      <alignment horizontal="left" vertical="top" wrapText="1"/>
    </xf>
    <xf numFmtId="3" fontId="2" fillId="4" borderId="13" xfId="0" applyNumberFormat="1" applyFont="1" applyFill="1" applyBorder="1" applyAlignment="1">
      <alignment horizontal="left" vertical="top" wrapText="1"/>
    </xf>
    <xf numFmtId="3" fontId="2" fillId="4" borderId="14" xfId="0" applyNumberFormat="1" applyFont="1" applyFill="1" applyBorder="1" applyAlignment="1">
      <alignment horizontal="left" vertical="top" wrapText="1"/>
    </xf>
    <xf numFmtId="3" fontId="4" fillId="3" borderId="10" xfId="0" applyNumberFormat="1" applyFont="1" applyFill="1" applyBorder="1" applyAlignment="1">
      <alignment horizontal="left" vertical="top" wrapText="1"/>
    </xf>
    <xf numFmtId="3" fontId="4" fillId="3" borderId="0" xfId="0" applyNumberFormat="1" applyFont="1" applyFill="1" applyAlignment="1">
      <alignment horizontal="left" vertical="top" wrapText="1"/>
    </xf>
    <xf numFmtId="3" fontId="4" fillId="4" borderId="10" xfId="0" applyNumberFormat="1" applyFont="1" applyFill="1" applyBorder="1" applyAlignment="1">
      <alignment horizontal="left" vertical="top" wrapText="1"/>
    </xf>
    <xf numFmtId="3" fontId="4" fillId="4" borderId="0" xfId="0" applyNumberFormat="1" applyFont="1" applyFill="1" applyAlignment="1">
      <alignment horizontal="left" vertical="top" wrapText="1"/>
    </xf>
    <xf numFmtId="3" fontId="23" fillId="4" borderId="10" xfId="0" applyNumberFormat="1" applyFont="1" applyFill="1" applyBorder="1" applyAlignment="1">
      <alignment horizontal="left" vertical="top" wrapText="1"/>
    </xf>
    <xf numFmtId="3" fontId="23" fillId="4" borderId="0" xfId="0" applyNumberFormat="1" applyFont="1" applyFill="1" applyAlignment="1">
      <alignment horizontal="left" vertical="top" wrapText="1"/>
    </xf>
    <xf numFmtId="3" fontId="23" fillId="5" borderId="10" xfId="0" applyNumberFormat="1" applyFont="1" applyFill="1" applyBorder="1" applyAlignment="1">
      <alignment horizontal="left" vertical="top" wrapText="1"/>
    </xf>
    <xf numFmtId="3" fontId="23" fillId="5" borderId="0" xfId="0" applyNumberFormat="1" applyFont="1" applyFill="1" applyAlignment="1">
      <alignment horizontal="left" vertical="top" wrapText="1"/>
    </xf>
    <xf numFmtId="0" fontId="22" fillId="2" borderId="5" xfId="0" applyFont="1" applyFill="1" applyBorder="1" applyAlignment="1">
      <alignment horizontal="left" vertical="top" wrapText="1"/>
    </xf>
    <xf numFmtId="2" fontId="22" fillId="2" borderId="6" xfId="0" applyNumberFormat="1" applyFont="1" applyFill="1" applyBorder="1" applyAlignment="1">
      <alignment horizontal="left" vertical="top" wrapText="1"/>
    </xf>
    <xf numFmtId="2" fontId="22" fillId="2" borderId="7" xfId="0" applyNumberFormat="1" applyFont="1" applyFill="1" applyBorder="1" applyAlignment="1">
      <alignment horizontal="left" vertical="top" wrapText="1"/>
    </xf>
    <xf numFmtId="2" fontId="23" fillId="4" borderId="0" xfId="0" applyNumberFormat="1" applyFont="1" applyFill="1" applyAlignment="1">
      <alignment horizontal="left" vertical="top" wrapText="1"/>
    </xf>
    <xf numFmtId="1" fontId="23" fillId="5" borderId="10" xfId="0" applyNumberFormat="1" applyFont="1" applyFill="1" applyBorder="1" applyAlignment="1">
      <alignment horizontal="left" vertical="top" wrapText="1"/>
    </xf>
    <xf numFmtId="1" fontId="23" fillId="5" borderId="0" xfId="0" applyNumberFormat="1" applyFont="1" applyFill="1" applyAlignment="1">
      <alignment horizontal="left" vertical="top" wrapText="1"/>
    </xf>
    <xf numFmtId="9" fontId="23" fillId="4" borderId="9" xfId="1" applyFont="1" applyFill="1" applyBorder="1" applyAlignment="1">
      <alignment horizontal="left" vertical="top" wrapText="1"/>
    </xf>
    <xf numFmtId="9" fontId="23" fillId="4" borderId="10" xfId="1" applyFont="1" applyFill="1" applyBorder="1" applyAlignment="1">
      <alignment horizontal="left" vertical="top" wrapText="1"/>
    </xf>
    <xf numFmtId="9" fontId="23" fillId="4" borderId="0" xfId="1" applyFont="1" applyFill="1" applyBorder="1" applyAlignment="1">
      <alignment horizontal="left" vertical="top" wrapText="1"/>
    </xf>
    <xf numFmtId="2" fontId="23" fillId="5" borderId="0" xfId="0" applyNumberFormat="1" applyFont="1" applyFill="1" applyAlignment="1">
      <alignment horizontal="left" vertical="top" wrapText="1"/>
    </xf>
    <xf numFmtId="2" fontId="22" fillId="2" borderId="0" xfId="0" applyNumberFormat="1" applyFont="1" applyFill="1" applyAlignment="1">
      <alignment horizontal="left" vertical="top" wrapText="1"/>
    </xf>
    <xf numFmtId="9" fontId="22" fillId="2" borderId="0" xfId="1" applyFont="1" applyFill="1" applyBorder="1" applyAlignment="1">
      <alignment horizontal="left" vertical="top" wrapText="1"/>
    </xf>
    <xf numFmtId="3" fontId="4" fillId="6" borderId="18" xfId="0" applyNumberFormat="1" applyFont="1" applyFill="1" applyBorder="1" applyAlignment="1">
      <alignment horizontal="left" vertical="top"/>
    </xf>
    <xf numFmtId="49" fontId="2" fillId="0" borderId="14" xfId="2" applyNumberFormat="1" applyFont="1" applyBorder="1"/>
    <xf numFmtId="0" fontId="2" fillId="0" borderId="0" xfId="2" applyFont="1"/>
    <xf numFmtId="49" fontId="32" fillId="6" borderId="0" xfId="0" applyNumberFormat="1" applyFont="1" applyFill="1"/>
    <xf numFmtId="49" fontId="26" fillId="0" borderId="0" xfId="0" applyNumberFormat="1" applyFont="1"/>
    <xf numFmtId="4" fontId="26" fillId="0" borderId="0" xfId="0" applyNumberFormat="1" applyFont="1"/>
    <xf numFmtId="49" fontId="2" fillId="0" borderId="0" xfId="3" applyNumberFormat="1" applyFont="1"/>
    <xf numFmtId="0" fontId="2" fillId="0" borderId="0" xfId="3" applyFont="1"/>
    <xf numFmtId="0" fontId="27" fillId="0" borderId="0" xfId="0" applyFont="1" applyAlignment="1">
      <alignment horizontal="left" vertical="top"/>
    </xf>
    <xf numFmtId="49" fontId="2" fillId="6" borderId="0" xfId="3" applyNumberFormat="1" applyFont="1" applyFill="1"/>
    <xf numFmtId="4" fontId="32" fillId="0" borderId="0" xfId="0" applyNumberFormat="1" applyFont="1"/>
    <xf numFmtId="4" fontId="2" fillId="0" borderId="0" xfId="3" applyNumberFormat="1" applyFont="1"/>
    <xf numFmtId="4" fontId="2" fillId="0" borderId="0" xfId="2" applyNumberFormat="1" applyFont="1"/>
    <xf numFmtId="0" fontId="2" fillId="6" borderId="0" xfId="3" applyFont="1" applyFill="1"/>
    <xf numFmtId="49" fontId="2" fillId="0" borderId="0" xfId="2" applyNumberFormat="1" applyFont="1"/>
    <xf numFmtId="4" fontId="26" fillId="0" borderId="0" xfId="0" applyNumberFormat="1" applyFont="1" applyAlignment="1">
      <alignment horizontal="left" vertical="top"/>
    </xf>
    <xf numFmtId="0" fontId="23" fillId="4" borderId="9" xfId="0" applyFont="1" applyFill="1" applyBorder="1" applyAlignment="1">
      <alignment horizontal="left" vertical="top" wrapText="1"/>
    </xf>
    <xf numFmtId="0" fontId="23" fillId="5" borderId="9" xfId="0" applyFont="1" applyFill="1" applyBorder="1" applyAlignment="1">
      <alignment horizontal="left" vertical="top" wrapText="1"/>
    </xf>
    <xf numFmtId="0" fontId="31" fillId="0" borderId="0" xfId="4" applyFont="1" applyAlignment="1">
      <alignment horizontal="left" vertical="top" wrapText="1" readingOrder="1"/>
    </xf>
    <xf numFmtId="0" fontId="29" fillId="0" borderId="0" xfId="4" applyFont="1" applyAlignment="1">
      <alignment horizontal="center" vertical="top" wrapText="1" readingOrder="1"/>
    </xf>
    <xf numFmtId="0" fontId="31" fillId="0" borderId="0" xfId="4" applyFont="1" applyAlignment="1">
      <alignment horizontal="center" vertical="top" wrapText="1" readingOrder="1"/>
    </xf>
    <xf numFmtId="0" fontId="4" fillId="0" borderId="0" xfId="4" applyFont="1" applyAlignment="1">
      <alignment horizontal="left" vertical="top" wrapText="1" readingOrder="1"/>
    </xf>
    <xf numFmtId="0" fontId="29" fillId="10" borderId="0" xfId="4" applyFont="1" applyFill="1" applyAlignment="1">
      <alignment horizontal="center" vertical="top" wrapText="1" readingOrder="1"/>
    </xf>
    <xf numFmtId="0" fontId="2" fillId="0" borderId="0" xfId="4" applyFont="1" applyAlignment="1">
      <alignment horizontal="left" vertical="top" wrapText="1" readingOrder="1"/>
    </xf>
    <xf numFmtId="0" fontId="2" fillId="0" borderId="0" xfId="4" applyFont="1" applyAlignment="1">
      <alignment vertical="top" wrapText="1" readingOrder="1"/>
    </xf>
    <xf numFmtId="0" fontId="4" fillId="0" borderId="0" xfId="4" applyFont="1" applyAlignment="1">
      <alignment vertical="top" wrapText="1" readingOrder="1"/>
    </xf>
    <xf numFmtId="0" fontId="2" fillId="0" borderId="0" xfId="0" applyFont="1"/>
    <xf numFmtId="0" fontId="4" fillId="10" borderId="21" xfId="4" applyFont="1" applyFill="1" applyBorder="1" applyAlignment="1">
      <alignment horizontal="center" vertical="top" wrapText="1" readingOrder="1"/>
    </xf>
    <xf numFmtId="0" fontId="4" fillId="0" borderId="22" xfId="4" applyFont="1" applyBorder="1" applyAlignment="1">
      <alignment horizontal="left" vertical="top" wrapText="1" readingOrder="1"/>
    </xf>
    <xf numFmtId="0" fontId="2" fillId="0" borderId="0" xfId="4" applyFont="1" applyAlignment="1">
      <alignment horizontal="left" vertical="top" readingOrder="1"/>
    </xf>
    <xf numFmtId="3" fontId="2" fillId="0" borderId="0" xfId="4" applyNumberFormat="1" applyFont="1" applyAlignment="1">
      <alignment vertical="top" wrapText="1" readingOrder="1"/>
    </xf>
    <xf numFmtId="3" fontId="2" fillId="0" borderId="0" xfId="0" applyNumberFormat="1" applyFont="1"/>
    <xf numFmtId="0" fontId="4" fillId="0" borderId="0" xfId="4" applyFont="1" applyAlignment="1">
      <alignment horizontal="center" vertical="top" wrapText="1" readingOrder="1"/>
    </xf>
    <xf numFmtId="0" fontId="28" fillId="0" borderId="0" xfId="4" applyFont="1" applyAlignment="1">
      <alignment horizontal="left" vertical="top" wrapText="1" readingOrder="1"/>
    </xf>
    <xf numFmtId="0" fontId="28" fillId="0" borderId="22" xfId="4" applyFont="1" applyBorder="1" applyAlignment="1">
      <alignment horizontal="center" vertical="top" wrapText="1" readingOrder="1"/>
    </xf>
    <xf numFmtId="0" fontId="4" fillId="0" borderId="22" xfId="4" applyFont="1" applyBorder="1" applyAlignment="1">
      <alignment horizontal="center" vertical="top" wrapText="1" readingOrder="1"/>
    </xf>
    <xf numFmtId="0" fontId="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center" vertical="top" wrapText="1"/>
    </xf>
    <xf numFmtId="0" fontId="2" fillId="5" borderId="9" xfId="0" applyFont="1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3" fillId="4" borderId="9" xfId="0" applyFont="1" applyFill="1" applyBorder="1" applyAlignment="1">
      <alignment horizontal="left" vertical="top" wrapText="1"/>
    </xf>
    <xf numFmtId="0" fontId="23" fillId="4" borderId="0" xfId="0" applyFont="1" applyFill="1" applyAlignment="1">
      <alignment horizontal="left" vertical="top" wrapText="1"/>
    </xf>
    <xf numFmtId="9" fontId="22" fillId="2" borderId="9" xfId="1" applyFont="1" applyFill="1" applyBorder="1" applyAlignment="1">
      <alignment horizontal="left" vertical="top" wrapText="1"/>
    </xf>
    <xf numFmtId="9" fontId="22" fillId="2" borderId="0" xfId="1" applyFont="1" applyFill="1" applyBorder="1" applyAlignment="1">
      <alignment horizontal="left" vertical="top" wrapText="1"/>
    </xf>
    <xf numFmtId="0" fontId="4" fillId="6" borderId="16" xfId="0" applyFont="1" applyFill="1" applyBorder="1" applyAlignment="1">
      <alignment horizontal="left" vertical="top"/>
    </xf>
    <xf numFmtId="0" fontId="4" fillId="6" borderId="18" xfId="0" applyFont="1" applyFill="1" applyBorder="1" applyAlignment="1">
      <alignment horizontal="left" vertical="top"/>
    </xf>
    <xf numFmtId="0" fontId="24" fillId="3" borderId="0" xfId="0" applyFont="1" applyFill="1" applyAlignment="1">
      <alignment horizontal="center" vertical="top"/>
    </xf>
    <xf numFmtId="0" fontId="23" fillId="5" borderId="12" xfId="0" applyFont="1" applyFill="1" applyBorder="1" applyAlignment="1">
      <alignment horizontal="left" vertical="top" wrapText="1"/>
    </xf>
    <xf numFmtId="0" fontId="23" fillId="5" borderId="14" xfId="0" applyFont="1" applyFill="1" applyBorder="1" applyAlignment="1">
      <alignment horizontal="left" vertical="top" wrapText="1"/>
    </xf>
    <xf numFmtId="0" fontId="22" fillId="5" borderId="9" xfId="0" applyFont="1" applyFill="1" applyBorder="1" applyAlignment="1">
      <alignment horizontal="left" vertical="top" wrapText="1"/>
    </xf>
    <xf numFmtId="0" fontId="22" fillId="5" borderId="0" xfId="0" applyFont="1" applyFill="1" applyAlignment="1">
      <alignment horizontal="left" vertical="top" wrapText="1"/>
    </xf>
    <xf numFmtId="0" fontId="22" fillId="4" borderId="9" xfId="0" applyFont="1" applyFill="1" applyBorder="1" applyAlignment="1">
      <alignment horizontal="left" vertical="top"/>
    </xf>
    <xf numFmtId="0" fontId="22" fillId="4" borderId="0" xfId="0" applyFont="1" applyFill="1" applyAlignment="1">
      <alignment horizontal="left" vertical="top"/>
    </xf>
    <xf numFmtId="0" fontId="23" fillId="5" borderId="9" xfId="0" applyFont="1" applyFill="1" applyBorder="1" applyAlignment="1">
      <alignment horizontal="left" vertical="top" wrapText="1"/>
    </xf>
    <xf numFmtId="0" fontId="23" fillId="5" borderId="0" xfId="0" applyFont="1" applyFill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22" fillId="6" borderId="5" xfId="0" applyFont="1" applyFill="1" applyBorder="1" applyAlignment="1">
      <alignment horizontal="left" vertical="top" wrapText="1"/>
    </xf>
    <xf numFmtId="0" fontId="22" fillId="6" borderId="7" xfId="0" applyFont="1" applyFill="1" applyBorder="1" applyAlignment="1">
      <alignment horizontal="left" vertical="top" wrapText="1"/>
    </xf>
    <xf numFmtId="9" fontId="23" fillId="4" borderId="9" xfId="1" applyFont="1" applyFill="1" applyBorder="1" applyAlignment="1">
      <alignment horizontal="left" vertical="top"/>
    </xf>
    <xf numFmtId="9" fontId="23" fillId="4" borderId="0" xfId="1" applyFont="1" applyFill="1" applyBorder="1" applyAlignment="1">
      <alignment horizontal="left" vertical="top"/>
    </xf>
    <xf numFmtId="0" fontId="22" fillId="2" borderId="5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top" wrapText="1"/>
    </xf>
    <xf numFmtId="0" fontId="22" fillId="3" borderId="7" xfId="0" applyFont="1" applyFill="1" applyBorder="1" applyAlignment="1">
      <alignment horizontal="center" vertical="top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</cellXfs>
  <cellStyles count="6">
    <cellStyle name="Normaali" xfId="0" builtinId="0"/>
    <cellStyle name="Normaali 2" xfId="3" xr:uid="{864A28D4-6EA5-4804-8E91-72FEDBE39038}"/>
    <cellStyle name="Normaali 3" xfId="2" xr:uid="{5DA3BDC2-A798-4295-8E43-906026DC5385}"/>
    <cellStyle name="Normaali 4" xfId="5" xr:uid="{1D82471C-B94C-4915-9019-6A825C052BAA}"/>
    <cellStyle name="Normal" xfId="4" xr:uid="{694C3D6B-2684-4B95-B149-4B1C9A5E7ECE}"/>
    <cellStyle name="Prosenttia" xfId="1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_xlchart.v1.0</cx:f>
      </cx:numDim>
    </cx:data>
  </cx:chartData>
  <cx:chart>
    <cx:title pos="t" align="ctr" overlay="0"/>
    <cx:plotArea>
      <cx:plotAreaRegion>
        <cx:plotSurface>
          <cx:spPr>
            <a:noFill/>
          </cx:spPr>
        </cx:plotSurface>
        <cx:series layoutId="waterfall" uniqueId="{ED54930A-422E-40AE-8374-0E0566A68A43}">
          <cx:spPr>
            <a:ln>
              <a:noFill/>
            </a:ln>
          </cx:spPr>
          <cx:dataLabels pos="outEnd">
            <cx:visibility seriesName="0" categoryName="0" value="1"/>
          </cx:dataLabels>
          <cx:dataId val="0"/>
          <cx:layoutPr>
            <cx:subtotals>
              <cx:idx val="5"/>
              <cx:idx val="6"/>
            </cx:subtotals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1147763</xdr:colOff>
      <xdr:row>67</xdr:row>
      <xdr:rowOff>19050</xdr:rowOff>
    </xdr:from>
    <xdr:to>
      <xdr:col>30</xdr:col>
      <xdr:colOff>552450</xdr:colOff>
      <xdr:row>92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Kaavio 3">
              <a:extLst>
                <a:ext uri="{FF2B5EF4-FFF2-40B4-BE49-F238E27FC236}">
                  <a16:creationId xmlns:a16="http://schemas.microsoft.com/office/drawing/2014/main" id="{2259CF38-5EBD-4973-AE53-DD93E6A8DD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665083" y="12873990"/>
              <a:ext cx="9082087" cy="4562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linp&#228;&#228;t&#246;kset/Tehostettu%20palveluasuminen_kaikki_toukoku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lu (2)"/>
      <sheetName val="Kuopio (2)"/>
      <sheetName val="Pori (2)"/>
      <sheetName val="Salo (2)"/>
      <sheetName val="Nokia (2)"/>
      <sheetName val="Seinäjoki (2)"/>
      <sheetName val="Siun sote (3)"/>
      <sheetName val="Yhteensä"/>
      <sheetName val="Kattamattomat vuokrat"/>
      <sheetName val="Siun sote (2)"/>
      <sheetName val="Siun sote"/>
      <sheetName val="Taul2"/>
      <sheetName val="Kuopio"/>
      <sheetName val="Pori"/>
      <sheetName val="Oulu"/>
      <sheetName val="Nokia"/>
      <sheetName val="Salo"/>
      <sheetName val="Seinäjoki"/>
      <sheetName val="HUOMIOITA"/>
      <sheetName val="Rovaniemi"/>
      <sheetName val="Jyväskylä"/>
      <sheetName val="Porvoo"/>
      <sheetName val="Hämeenlinna"/>
      <sheetName val="Helsinki"/>
      <sheetName val="Vantaa"/>
      <sheetName val="Taul1"/>
      <sheetName val="Pori_Kaikkitied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1">
          <cell r="A41" t="str">
            <v>2767 APILAKOTI, ASUMISPALVELUT</v>
          </cell>
        </row>
        <row r="42">
          <cell r="A42" t="str">
            <v>TOIMINTATUOTOT</v>
          </cell>
        </row>
        <row r="43">
          <cell r="A43" t="str">
            <v>MAKSUTUOTOT</v>
          </cell>
          <cell r="E43">
            <v>105000</v>
          </cell>
          <cell r="F43">
            <v>0</v>
          </cell>
          <cell r="G43">
            <v>105000</v>
          </cell>
          <cell r="H43">
            <v>113888.09</v>
          </cell>
        </row>
        <row r="44">
          <cell r="A44" t="str">
            <v/>
          </cell>
          <cell r="B44" t="str">
            <v>3261</v>
          </cell>
          <cell r="C44" t="str">
            <v>Muut sosiaalitoimen maksut</v>
          </cell>
          <cell r="E44">
            <v>105000</v>
          </cell>
          <cell r="F44">
            <v>0</v>
          </cell>
          <cell r="G44">
            <v>105000</v>
          </cell>
          <cell r="H44">
            <v>113888.09</v>
          </cell>
        </row>
        <row r="45">
          <cell r="A45" t="str">
            <v/>
          </cell>
          <cell r="B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A46" t="str">
            <v>TUET JA AVUSTUKSET</v>
          </cell>
          <cell r="E46">
            <v>3100</v>
          </cell>
          <cell r="F46">
            <v>0</v>
          </cell>
          <cell r="G46">
            <v>3100</v>
          </cell>
          <cell r="H46">
            <v>3558.01</v>
          </cell>
        </row>
        <row r="47">
          <cell r="A47" t="str">
            <v/>
          </cell>
          <cell r="B47" t="str">
            <v>3322</v>
          </cell>
          <cell r="C47" t="str">
            <v>Korvaus työterveyshuollosta</v>
          </cell>
          <cell r="E47">
            <v>3100</v>
          </cell>
          <cell r="F47">
            <v>0</v>
          </cell>
          <cell r="G47">
            <v>3100</v>
          </cell>
          <cell r="H47">
            <v>3558.01</v>
          </cell>
        </row>
        <row r="48">
          <cell r="A48" t="str">
            <v/>
          </cell>
          <cell r="B48" t="str">
            <v/>
          </cell>
          <cell r="C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A49" t="str">
            <v>MUUT TOIMINTATUOTOT</v>
          </cell>
          <cell r="E49">
            <v>150000</v>
          </cell>
          <cell r="F49">
            <v>0</v>
          </cell>
          <cell r="G49">
            <v>150000</v>
          </cell>
          <cell r="H49">
            <v>152142.04999999999</v>
          </cell>
        </row>
        <row r="50">
          <cell r="A50" t="str">
            <v/>
          </cell>
          <cell r="B50" t="str">
            <v>3410</v>
          </cell>
          <cell r="C50" t="str">
            <v>Asuntojen vuokrat</v>
          </cell>
          <cell r="E50">
            <v>150000</v>
          </cell>
          <cell r="F50">
            <v>0</v>
          </cell>
          <cell r="G50">
            <v>150000</v>
          </cell>
          <cell r="H50">
            <v>152142.04999999999</v>
          </cell>
        </row>
        <row r="51">
          <cell r="A51" t="str">
            <v/>
          </cell>
          <cell r="B51" t="str">
            <v/>
          </cell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A52" t="str">
            <v/>
          </cell>
          <cell r="B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A53" t="str">
            <v>TOIMINTATUOTOT YHTEENSÄ</v>
          </cell>
          <cell r="E53">
            <v>258100</v>
          </cell>
          <cell r="F53">
            <v>0</v>
          </cell>
          <cell r="G53">
            <v>258100</v>
          </cell>
          <cell r="H53">
            <v>269588.15000000002</v>
          </cell>
        </row>
        <row r="54">
          <cell r="A54" t="str">
            <v/>
          </cell>
          <cell r="B54" t="str">
            <v/>
          </cell>
          <cell r="C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A55" t="str">
            <v>TOIMINTAKULUT</v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A56" t="str">
            <v>HENKILÖSTÖKULUT</v>
          </cell>
          <cell r="E56">
            <v>-952700</v>
          </cell>
          <cell r="F56">
            <v>0</v>
          </cell>
          <cell r="G56">
            <v>-952700</v>
          </cell>
          <cell r="H56">
            <v>-931876.33</v>
          </cell>
        </row>
        <row r="57">
          <cell r="A57" t="str">
            <v>PALKAT JA PALKKIOT</v>
          </cell>
          <cell r="E57">
            <v>-785900</v>
          </cell>
          <cell r="F57">
            <v>0</v>
          </cell>
          <cell r="G57">
            <v>-785900</v>
          </cell>
          <cell r="H57">
            <v>-780838.24</v>
          </cell>
        </row>
        <row r="58">
          <cell r="A58" t="str">
            <v/>
          </cell>
          <cell r="B58" t="str">
            <v>4002</v>
          </cell>
          <cell r="C58" t="str">
            <v>Vakinaisten palkat</v>
          </cell>
          <cell r="E58">
            <v>-569300</v>
          </cell>
          <cell r="F58">
            <v>0</v>
          </cell>
          <cell r="G58">
            <v>-569300</v>
          </cell>
          <cell r="H58">
            <v>-565150.04</v>
          </cell>
        </row>
        <row r="59">
          <cell r="A59" t="str">
            <v/>
          </cell>
          <cell r="B59" t="str">
            <v>4004</v>
          </cell>
          <cell r="C59" t="str">
            <v>Sijaisten palkat</v>
          </cell>
          <cell r="E59">
            <v>-90000</v>
          </cell>
          <cell r="F59">
            <v>0</v>
          </cell>
          <cell r="G59">
            <v>-90000</v>
          </cell>
          <cell r="H59">
            <v>-93897.76</v>
          </cell>
        </row>
        <row r="60">
          <cell r="A60" t="str">
            <v/>
          </cell>
          <cell r="B60" t="str">
            <v>4005</v>
          </cell>
          <cell r="C60" t="str">
            <v>Erilliskorvaukset</v>
          </cell>
          <cell r="E60">
            <v>-140000</v>
          </cell>
          <cell r="F60">
            <v>0</v>
          </cell>
          <cell r="G60">
            <v>-140000</v>
          </cell>
          <cell r="H60">
            <v>-125456.82</v>
          </cell>
        </row>
        <row r="61">
          <cell r="A61" t="str">
            <v/>
          </cell>
          <cell r="B61" t="str">
            <v>4011</v>
          </cell>
          <cell r="C61" t="str">
            <v>Määräaikaiset palkat</v>
          </cell>
          <cell r="E61">
            <v>0</v>
          </cell>
          <cell r="F61">
            <v>0</v>
          </cell>
          <cell r="G61">
            <v>0</v>
          </cell>
          <cell r="H61">
            <v>-8297.0400000000009</v>
          </cell>
        </row>
        <row r="62">
          <cell r="A62" t="str">
            <v/>
          </cell>
          <cell r="B62" t="str">
            <v>4060</v>
          </cell>
          <cell r="C62" t="str">
            <v>Jaksotetut palkat ja palkkiot</v>
          </cell>
          <cell r="E62">
            <v>-10000</v>
          </cell>
          <cell r="F62">
            <v>0</v>
          </cell>
          <cell r="G62">
            <v>-10000</v>
          </cell>
          <cell r="H62">
            <v>9715.7999999999993</v>
          </cell>
        </row>
        <row r="63">
          <cell r="A63" t="str">
            <v/>
          </cell>
          <cell r="B63" t="str">
            <v>4230</v>
          </cell>
          <cell r="C63" t="str">
            <v>Sairausvakuutuskorvaukset</v>
          </cell>
          <cell r="E63">
            <v>23400</v>
          </cell>
          <cell r="F63">
            <v>0</v>
          </cell>
          <cell r="G63">
            <v>23400</v>
          </cell>
          <cell r="H63">
            <v>2247.62</v>
          </cell>
        </row>
        <row r="64">
          <cell r="A64" t="str">
            <v>HENKILÖSIVUKULUT</v>
          </cell>
          <cell r="E64">
            <v>-166800</v>
          </cell>
          <cell r="F64">
            <v>0</v>
          </cell>
          <cell r="G64">
            <v>-166800</v>
          </cell>
          <cell r="H64">
            <v>-151038.09</v>
          </cell>
        </row>
        <row r="65">
          <cell r="A65" t="str">
            <v/>
          </cell>
          <cell r="B65" t="str">
            <v>ELÄKEKULUT</v>
          </cell>
          <cell r="E65">
            <v>-136400</v>
          </cell>
          <cell r="F65">
            <v>0</v>
          </cell>
          <cell r="G65">
            <v>-136400</v>
          </cell>
          <cell r="H65">
            <v>-127422.77</v>
          </cell>
        </row>
        <row r="66">
          <cell r="A66" t="str">
            <v/>
          </cell>
          <cell r="B66" t="str">
            <v>4100</v>
          </cell>
          <cell r="C66" t="str">
            <v>KuEL-palkkaperust.eläkemaksu</v>
          </cell>
          <cell r="E66">
            <v>-132300</v>
          </cell>
          <cell r="F66">
            <v>0</v>
          </cell>
          <cell r="G66">
            <v>-132300</v>
          </cell>
          <cell r="H66">
            <v>-125343.02</v>
          </cell>
        </row>
        <row r="67">
          <cell r="A67" t="str">
            <v/>
          </cell>
          <cell r="B67" t="str">
            <v>4106</v>
          </cell>
          <cell r="C67" t="str">
            <v>Työkyvyttömyyseläkemaksut</v>
          </cell>
          <cell r="E67">
            <v>-4100</v>
          </cell>
          <cell r="F67">
            <v>0</v>
          </cell>
          <cell r="G67">
            <v>-4100</v>
          </cell>
          <cell r="H67">
            <v>-5824.45</v>
          </cell>
        </row>
        <row r="68">
          <cell r="A68" t="str">
            <v/>
          </cell>
          <cell r="B68" t="str">
            <v>4110</v>
          </cell>
          <cell r="C68" t="str">
            <v>Muut työeläkemaksut</v>
          </cell>
          <cell r="E68">
            <v>0</v>
          </cell>
          <cell r="F68">
            <v>0</v>
          </cell>
          <cell r="G68">
            <v>0</v>
          </cell>
          <cell r="H68">
            <v>1879.12</v>
          </cell>
        </row>
        <row r="69">
          <cell r="A69" t="str">
            <v/>
          </cell>
          <cell r="B69" t="str">
            <v>4130</v>
          </cell>
          <cell r="C69" t="str">
            <v>Jaksotetut eläkekulut</v>
          </cell>
          <cell r="E69">
            <v>0</v>
          </cell>
          <cell r="F69">
            <v>0</v>
          </cell>
          <cell r="G69">
            <v>0</v>
          </cell>
          <cell r="H69">
            <v>1865.58</v>
          </cell>
        </row>
        <row r="70">
          <cell r="A70" t="str">
            <v/>
          </cell>
          <cell r="B70" t="str">
            <v>MUUT HENKILÖSIVUKULUT</v>
          </cell>
          <cell r="E70">
            <v>-30400</v>
          </cell>
          <cell r="F70">
            <v>0</v>
          </cell>
          <cell r="G70">
            <v>-30400</v>
          </cell>
          <cell r="H70">
            <v>-23615.32</v>
          </cell>
        </row>
        <row r="71">
          <cell r="A71" t="str">
            <v/>
          </cell>
          <cell r="B71" t="str">
            <v>4150</v>
          </cell>
          <cell r="C71" t="str">
            <v>Työnantajan sosiaalivak.maksut</v>
          </cell>
          <cell r="E71">
            <v>-10800</v>
          </cell>
          <cell r="F71">
            <v>0</v>
          </cell>
          <cell r="G71">
            <v>-10800</v>
          </cell>
          <cell r="H71">
            <v>-10428.14</v>
          </cell>
        </row>
        <row r="72">
          <cell r="A72" t="str">
            <v/>
          </cell>
          <cell r="B72" t="str">
            <v>4160</v>
          </cell>
          <cell r="C72" t="str">
            <v>Työttömyysvakuutusmaksut</v>
          </cell>
          <cell r="E72">
            <v>-14000</v>
          </cell>
          <cell r="F72">
            <v>0</v>
          </cell>
          <cell r="G72">
            <v>-14000</v>
          </cell>
          <cell r="H72">
            <v>-13040.82</v>
          </cell>
        </row>
        <row r="73">
          <cell r="A73" t="str">
            <v/>
          </cell>
          <cell r="B73" t="str">
            <v>4170</v>
          </cell>
          <cell r="C73" t="str">
            <v>Tapaturmavakuutusmaksut</v>
          </cell>
          <cell r="E73">
            <v>-5600</v>
          </cell>
          <cell r="F73">
            <v>0</v>
          </cell>
          <cell r="G73">
            <v>-5600</v>
          </cell>
          <cell r="H73">
            <v>-2774.76</v>
          </cell>
        </row>
        <row r="74">
          <cell r="A74" t="str">
            <v/>
          </cell>
          <cell r="B74" t="str">
            <v>4180</v>
          </cell>
          <cell r="C74" t="str">
            <v>Muut sosiaalivakuutusmaksut</v>
          </cell>
          <cell r="E74">
            <v>0</v>
          </cell>
          <cell r="F74">
            <v>0</v>
          </cell>
          <cell r="G74">
            <v>0</v>
          </cell>
          <cell r="H74">
            <v>2713.2</v>
          </cell>
        </row>
        <row r="75">
          <cell r="A75" t="str">
            <v/>
          </cell>
          <cell r="B75" t="str">
            <v>4190</v>
          </cell>
          <cell r="C75" t="str">
            <v>Jaksotetut sos.vak.maksut</v>
          </cell>
          <cell r="E75">
            <v>0</v>
          </cell>
          <cell r="F75">
            <v>0</v>
          </cell>
          <cell r="G75">
            <v>0</v>
          </cell>
          <cell r="H75">
            <v>-84.8</v>
          </cell>
        </row>
        <row r="76">
          <cell r="A76" t="str">
            <v/>
          </cell>
          <cell r="B76" t="str">
            <v/>
          </cell>
          <cell r="C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A77" t="str">
            <v>PALVELUJEN OSTOT</v>
          </cell>
          <cell r="E77">
            <v>-27000</v>
          </cell>
          <cell r="F77">
            <v>0</v>
          </cell>
          <cell r="G77">
            <v>-27000</v>
          </cell>
          <cell r="H77">
            <v>-17517.29</v>
          </cell>
        </row>
        <row r="78">
          <cell r="A78" t="str">
            <v/>
          </cell>
          <cell r="B78" t="str">
            <v>4340</v>
          </cell>
          <cell r="C78" t="str">
            <v>Toimisto-ja asiantuntijapalv.</v>
          </cell>
          <cell r="E78">
            <v>-400</v>
          </cell>
          <cell r="F78">
            <v>0</v>
          </cell>
          <cell r="G78">
            <v>-400</v>
          </cell>
          <cell r="H78">
            <v>0</v>
          </cell>
        </row>
        <row r="79">
          <cell r="A79" t="str">
            <v/>
          </cell>
          <cell r="B79" t="str">
            <v>4342</v>
          </cell>
          <cell r="C79" t="str">
            <v>ICT-palvelut</v>
          </cell>
          <cell r="E79">
            <v>-800</v>
          </cell>
          <cell r="F79">
            <v>0</v>
          </cell>
          <cell r="G79">
            <v>-800</v>
          </cell>
          <cell r="H79">
            <v>-842.33</v>
          </cell>
        </row>
        <row r="80">
          <cell r="A80" t="str">
            <v/>
          </cell>
          <cell r="B80" t="str">
            <v>4350</v>
          </cell>
          <cell r="C80" t="str">
            <v>Painatukset,ilmoitukset,mark</v>
          </cell>
          <cell r="E80">
            <v>-100</v>
          </cell>
          <cell r="F80">
            <v>0</v>
          </cell>
          <cell r="G80">
            <v>-100</v>
          </cell>
          <cell r="H80">
            <v>-1.5</v>
          </cell>
        </row>
        <row r="81">
          <cell r="A81" t="str">
            <v/>
          </cell>
          <cell r="B81" t="str">
            <v>4360</v>
          </cell>
          <cell r="C81" t="str">
            <v>Posti- ja kuriiripalvelut</v>
          </cell>
          <cell r="E81">
            <v>-500</v>
          </cell>
          <cell r="F81">
            <v>0</v>
          </cell>
          <cell r="G81">
            <v>-500</v>
          </cell>
          <cell r="H81">
            <v>-4.88</v>
          </cell>
        </row>
        <row r="82">
          <cell r="A82" t="str">
            <v/>
          </cell>
          <cell r="B82" t="str">
            <v>4380</v>
          </cell>
          <cell r="C82" t="str">
            <v>Puht.pito- ja pesulapalvelut</v>
          </cell>
          <cell r="E82">
            <v>-3600</v>
          </cell>
          <cell r="F82">
            <v>0</v>
          </cell>
          <cell r="G82">
            <v>-3600</v>
          </cell>
          <cell r="H82">
            <v>-3136.11</v>
          </cell>
        </row>
        <row r="83">
          <cell r="A83" t="str">
            <v/>
          </cell>
          <cell r="B83" t="str">
            <v>4383</v>
          </cell>
          <cell r="C83" t="str">
            <v>Jätehuolto</v>
          </cell>
          <cell r="E83">
            <v>-200</v>
          </cell>
          <cell r="F83">
            <v>0</v>
          </cell>
          <cell r="G83">
            <v>-200</v>
          </cell>
          <cell r="H83">
            <v>0</v>
          </cell>
        </row>
        <row r="84">
          <cell r="A84" t="str">
            <v/>
          </cell>
          <cell r="B84" t="str">
            <v>4400</v>
          </cell>
          <cell r="C84" t="str">
            <v>Koneiden,kalust ja laitt kunn.</v>
          </cell>
          <cell r="E84">
            <v>-2500</v>
          </cell>
          <cell r="F84">
            <v>0</v>
          </cell>
          <cell r="G84">
            <v>-2500</v>
          </cell>
          <cell r="H84">
            <v>-1815.37</v>
          </cell>
        </row>
        <row r="85">
          <cell r="A85" t="str">
            <v/>
          </cell>
          <cell r="B85" t="str">
            <v>4410</v>
          </cell>
          <cell r="C85" t="str">
            <v>Majoitus- ja ravitsemuspalvelu</v>
          </cell>
          <cell r="E85">
            <v>-1500</v>
          </cell>
          <cell r="F85">
            <v>0</v>
          </cell>
          <cell r="G85">
            <v>-1500</v>
          </cell>
          <cell r="H85">
            <v>-229.33</v>
          </cell>
        </row>
        <row r="86">
          <cell r="A86" t="str">
            <v/>
          </cell>
          <cell r="B86" t="str">
            <v>4420</v>
          </cell>
          <cell r="C86" t="str">
            <v>Matkustus- ja kuljetuspalvelut</v>
          </cell>
          <cell r="E86">
            <v>-1900</v>
          </cell>
          <cell r="F86">
            <v>0</v>
          </cell>
          <cell r="G86">
            <v>-1900</v>
          </cell>
          <cell r="H86">
            <v>-924.14</v>
          </cell>
        </row>
        <row r="87">
          <cell r="A87" t="str">
            <v/>
          </cell>
          <cell r="B87" t="str">
            <v>4430</v>
          </cell>
          <cell r="C87" t="str">
            <v>Sosiaali- ja terveyspalvelut</v>
          </cell>
          <cell r="E87">
            <v>-7500</v>
          </cell>
          <cell r="F87">
            <v>0</v>
          </cell>
          <cell r="G87">
            <v>-7500</v>
          </cell>
          <cell r="H87">
            <v>-6398.1</v>
          </cell>
        </row>
        <row r="88">
          <cell r="A88" t="str">
            <v/>
          </cell>
          <cell r="B88" t="str">
            <v>4440</v>
          </cell>
          <cell r="C88" t="str">
            <v>Koulutus- ja kulttuuripalvelut</v>
          </cell>
          <cell r="E88">
            <v>-3000</v>
          </cell>
          <cell r="F88">
            <v>0</v>
          </cell>
          <cell r="G88">
            <v>-3000</v>
          </cell>
          <cell r="H88">
            <v>-328</v>
          </cell>
        </row>
        <row r="89">
          <cell r="A89" t="str">
            <v/>
          </cell>
          <cell r="B89" t="str">
            <v>4470</v>
          </cell>
          <cell r="C89" t="str">
            <v>Muut palvelut</v>
          </cell>
          <cell r="E89">
            <v>-5000</v>
          </cell>
          <cell r="F89">
            <v>0</v>
          </cell>
          <cell r="G89">
            <v>-5000</v>
          </cell>
          <cell r="H89">
            <v>-3837.53</v>
          </cell>
        </row>
        <row r="90">
          <cell r="A90" t="str">
            <v/>
          </cell>
          <cell r="B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A91" t="str">
            <v>AINEET, TARVIKKEET JA TAVARAT</v>
          </cell>
          <cell r="E91">
            <v>-24000</v>
          </cell>
          <cell r="F91">
            <v>500</v>
          </cell>
          <cell r="G91">
            <v>-23500</v>
          </cell>
          <cell r="H91">
            <v>-32457.29</v>
          </cell>
        </row>
        <row r="92">
          <cell r="A92" t="str">
            <v/>
          </cell>
          <cell r="B92" t="str">
            <v>4500</v>
          </cell>
          <cell r="C92" t="str">
            <v>Toimisto- ja koulutarvikkeet</v>
          </cell>
          <cell r="E92">
            <v>-400</v>
          </cell>
          <cell r="F92">
            <v>0</v>
          </cell>
          <cell r="G92">
            <v>-400</v>
          </cell>
          <cell r="H92">
            <v>-414.33</v>
          </cell>
        </row>
        <row r="93">
          <cell r="A93" t="str">
            <v/>
          </cell>
          <cell r="B93" t="str">
            <v>4510</v>
          </cell>
          <cell r="C93" t="str">
            <v>Kirjallisuus</v>
          </cell>
          <cell r="E93">
            <v>-200</v>
          </cell>
          <cell r="F93">
            <v>0</v>
          </cell>
          <cell r="G93">
            <v>-200</v>
          </cell>
          <cell r="H93">
            <v>-105.32</v>
          </cell>
        </row>
        <row r="94">
          <cell r="A94" t="str">
            <v/>
          </cell>
          <cell r="B94" t="str">
            <v>4511</v>
          </cell>
          <cell r="C94" t="str">
            <v>Sanoma- ja aikakauslehdet</v>
          </cell>
          <cell r="E94">
            <v>-900</v>
          </cell>
          <cell r="F94">
            <v>0</v>
          </cell>
          <cell r="G94">
            <v>-900</v>
          </cell>
          <cell r="H94">
            <v>-798.21</v>
          </cell>
        </row>
        <row r="95">
          <cell r="A95" t="str">
            <v/>
          </cell>
          <cell r="B95" t="str">
            <v>4520</v>
          </cell>
          <cell r="C95" t="str">
            <v>Elintarvikkeet</v>
          </cell>
          <cell r="E95">
            <v>-400</v>
          </cell>
          <cell r="F95">
            <v>0</v>
          </cell>
          <cell r="G95">
            <v>-400</v>
          </cell>
          <cell r="H95">
            <v>0</v>
          </cell>
        </row>
        <row r="96">
          <cell r="A96" t="str">
            <v/>
          </cell>
          <cell r="B96" t="str">
            <v>4530</v>
          </cell>
          <cell r="C96" t="str">
            <v>Vaatteisto</v>
          </cell>
          <cell r="E96">
            <v>-2500</v>
          </cell>
          <cell r="F96">
            <v>0</v>
          </cell>
          <cell r="G96">
            <v>-2500</v>
          </cell>
          <cell r="H96">
            <v>-1687</v>
          </cell>
        </row>
        <row r="97">
          <cell r="A97" t="str">
            <v/>
          </cell>
          <cell r="B97" t="str">
            <v>4533</v>
          </cell>
          <cell r="C97" t="str">
            <v>Lääkkeet</v>
          </cell>
          <cell r="E97">
            <v>-1000</v>
          </cell>
          <cell r="F97">
            <v>0</v>
          </cell>
          <cell r="G97">
            <v>-1000</v>
          </cell>
          <cell r="H97">
            <v>-825.39</v>
          </cell>
        </row>
        <row r="98">
          <cell r="A98" t="str">
            <v/>
          </cell>
          <cell r="B98" t="str">
            <v>4536</v>
          </cell>
          <cell r="C98" t="str">
            <v>Hoitotarvikkeet</v>
          </cell>
          <cell r="E98">
            <v>-8000</v>
          </cell>
          <cell r="F98">
            <v>0</v>
          </cell>
          <cell r="G98">
            <v>-8000</v>
          </cell>
          <cell r="H98">
            <v>-21029</v>
          </cell>
        </row>
        <row r="99">
          <cell r="A99" t="str">
            <v/>
          </cell>
          <cell r="B99" t="str">
            <v>4550</v>
          </cell>
          <cell r="C99" t="str">
            <v>Siivous- ja puhdistusaineet</v>
          </cell>
          <cell r="E99">
            <v>-4000</v>
          </cell>
          <cell r="F99">
            <v>0</v>
          </cell>
          <cell r="G99">
            <v>-4000</v>
          </cell>
          <cell r="H99">
            <v>-4163.2299999999996</v>
          </cell>
        </row>
        <row r="100">
          <cell r="A100" t="str">
            <v/>
          </cell>
          <cell r="B100" t="str">
            <v>4580</v>
          </cell>
          <cell r="C100" t="str">
            <v>Kalusto</v>
          </cell>
          <cell r="E100">
            <v>-4000</v>
          </cell>
          <cell r="F100">
            <v>0</v>
          </cell>
          <cell r="G100">
            <v>-4000</v>
          </cell>
          <cell r="H100">
            <v>-2997.07</v>
          </cell>
        </row>
        <row r="101">
          <cell r="A101" t="str">
            <v/>
          </cell>
          <cell r="B101" t="str">
            <v>4591</v>
          </cell>
          <cell r="C101" t="str">
            <v>Korjaustarvikkeet ja -aineet</v>
          </cell>
          <cell r="E101">
            <v>-1000</v>
          </cell>
          <cell r="F101">
            <v>500</v>
          </cell>
          <cell r="G101">
            <v>-500</v>
          </cell>
          <cell r="H101">
            <v>-68.819999999999993</v>
          </cell>
        </row>
        <row r="102">
          <cell r="A102" t="str">
            <v/>
          </cell>
          <cell r="B102" t="str">
            <v>4592</v>
          </cell>
          <cell r="C102" t="str">
            <v>Työaineet</v>
          </cell>
          <cell r="E102">
            <v>-200</v>
          </cell>
          <cell r="F102">
            <v>0</v>
          </cell>
          <cell r="G102">
            <v>-200</v>
          </cell>
          <cell r="H102">
            <v>0</v>
          </cell>
        </row>
        <row r="103">
          <cell r="A103" t="str">
            <v/>
          </cell>
          <cell r="B103" t="str">
            <v>4600</v>
          </cell>
          <cell r="C103" t="str">
            <v>Muu materiaali</v>
          </cell>
          <cell r="E103">
            <v>-1400</v>
          </cell>
          <cell r="F103">
            <v>0</v>
          </cell>
          <cell r="G103">
            <v>-1400</v>
          </cell>
          <cell r="H103">
            <v>-368.92</v>
          </cell>
        </row>
        <row r="104">
          <cell r="A104" t="str">
            <v/>
          </cell>
          <cell r="B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A105" t="str">
            <v>MUUT TOIMINTAKULUT</v>
          </cell>
          <cell r="E105">
            <v>-227700</v>
          </cell>
          <cell r="F105">
            <v>0</v>
          </cell>
          <cell r="G105">
            <v>-227700</v>
          </cell>
          <cell r="H105">
            <v>-224057.92</v>
          </cell>
        </row>
        <row r="106">
          <cell r="A106" t="str">
            <v/>
          </cell>
          <cell r="B106" t="str">
            <v>4821</v>
          </cell>
          <cell r="C106" t="str">
            <v>Sisäiset vuokrat</v>
          </cell>
          <cell r="E106">
            <v>-219500</v>
          </cell>
          <cell r="F106">
            <v>0</v>
          </cell>
          <cell r="G106">
            <v>-219500</v>
          </cell>
          <cell r="H106">
            <v>-219492</v>
          </cell>
        </row>
        <row r="107">
          <cell r="A107" t="str">
            <v/>
          </cell>
          <cell r="B107" t="str">
            <v>4860</v>
          </cell>
          <cell r="C107" t="str">
            <v>Muut vuokrat</v>
          </cell>
          <cell r="E107">
            <v>-7500</v>
          </cell>
          <cell r="F107">
            <v>0</v>
          </cell>
          <cell r="G107">
            <v>-7500</v>
          </cell>
          <cell r="H107">
            <v>-4132.59</v>
          </cell>
        </row>
        <row r="108">
          <cell r="A108" t="str">
            <v/>
          </cell>
          <cell r="B108" t="str">
            <v>4940</v>
          </cell>
          <cell r="C108" t="str">
            <v>Muut toimintakulut</v>
          </cell>
          <cell r="E108">
            <v>-700</v>
          </cell>
          <cell r="F108">
            <v>0</v>
          </cell>
          <cell r="G108">
            <v>-700</v>
          </cell>
          <cell r="H108">
            <v>-433.33</v>
          </cell>
        </row>
        <row r="109">
          <cell r="A109" t="str">
            <v/>
          </cell>
          <cell r="B109" t="str">
            <v/>
          </cell>
          <cell r="C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A110" t="str">
            <v/>
          </cell>
          <cell r="B110" t="str">
            <v/>
          </cell>
          <cell r="C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E111">
            <v>-1231400</v>
          </cell>
          <cell r="F111">
            <v>500</v>
          </cell>
          <cell r="G111">
            <v>-1230900</v>
          </cell>
          <cell r="H111">
            <v>-1205908.83</v>
          </cell>
        </row>
        <row r="112">
          <cell r="A112" t="str">
            <v>TOIMINTAKULUT YHTEENSÄ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A113" t="str">
            <v/>
          </cell>
          <cell r="E113">
            <v>-973300</v>
          </cell>
          <cell r="F113">
            <v>500</v>
          </cell>
          <cell r="G113">
            <v>-972800</v>
          </cell>
          <cell r="H113">
            <v>-936320.68</v>
          </cell>
        </row>
        <row r="114">
          <cell r="A114" t="str">
            <v>TOIMINTAKATE</v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A115" t="str">
            <v/>
          </cell>
          <cell r="E115">
            <v>-973300</v>
          </cell>
          <cell r="F115">
            <v>500</v>
          </cell>
          <cell r="G115">
            <v>-972800</v>
          </cell>
          <cell r="H115">
            <v>-936320.68</v>
          </cell>
        </row>
        <row r="116">
          <cell r="A116" t="str">
            <v>TILIKAUDEN YLIJÄÄMÄ/ALIJÄÄMÄ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iina Kanerva" id="{112D6467-742A-4884-9DD1-D4DBF1A35E57}" userId="S::tiina.kanerva@hyvinvointiala.fi::281dd901-b882-420f-813d-a65513d61d6c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5" dT="2021-06-02T09:37:37.23" personId="{112D6467-742A-4884-9DD1-D4DBF1A35E57}" id="{D1205EA2-0EDE-42EF-B61C-259D9A3A90C5}">
    <text>koska asikasmaksut sisältää ateriamaksut siun sotessa tässä lienee kysymys ns. palvelukeskustoiminnasta, jossa talon ulkopuolisia asiakkaita käy ruokailemassa yksikössä tai samassa kokonaisuudessa asuu myös kotihoidon seniroiasukkaita jotka ruokailevat yksikössä.</text>
  </threadedComment>
  <threadedComment ref="A55" dT="2021-06-02T09:37:58.91" personId="{112D6467-742A-4884-9DD1-D4DBF1A35E57}" id="{7D5501DF-83E5-4BDD-B729-8D4FE5DC9A96}" parentId="{D1205EA2-0EDE-42EF-B61C-259D9A3A90C5}">
    <text>joilta peritään siis ateriamaksu, nämä maksut ei siis kohdistu talon asukkaille</text>
  </threadedComment>
  <threadedComment ref="A60" dT="2021-06-02T09:35:30.15" personId="{112D6467-742A-4884-9DD1-D4DBF1A35E57}" id="{2A662B64-E355-493B-90DE-937194AC881D}">
    <text>siun soten hinnasto 1.1.2020 mukaisesti kohta 4.9. tehostettu palveluasuminen s. 32 asikasmaksut ovat 85% asukkaan netto kk tuloista, minimikäyttövara 150/€/kk/asukas (maksu sisältää hoivan ja aterian eli erillistä ateriamaksua ei peritä)</text>
  </threadedComment>
  <threadedComment ref="O111" dT="2021-06-02T10:09:23.01" personId="{112D6467-742A-4884-9DD1-D4DBF1A35E57}" id="{DD8299BC-74B2-4E0A-B9DE-A60A3885438D}">
    <text>korjattu senioripihan ateriakustannus vastaamaan muita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E44F3-92A9-4754-83B5-5E969FFC49ED}">
  <sheetPr>
    <tabColor rgb="FF92D050"/>
  </sheetPr>
  <dimension ref="A1:CH190"/>
  <sheetViews>
    <sheetView zoomScale="80" zoomScaleNormal="80" workbookViewId="0">
      <pane xSplit="1" ySplit="25" topLeftCell="H26" activePane="bottomRight" state="frozen"/>
      <selection pane="topRight" activeCell="B1" sqref="B1"/>
      <selection pane="bottomLeft" activeCell="A16" sqref="A16"/>
      <selection pane="bottomRight" activeCell="A35" sqref="A35"/>
    </sheetView>
  </sheetViews>
  <sheetFormatPr defaultColWidth="9.33203125" defaultRowHeight="14.4" x14ac:dyDescent="0.25"/>
  <cols>
    <col min="1" max="1" width="88.109375" style="155" customWidth="1"/>
    <col min="2" max="6" width="20.77734375" style="155" customWidth="1"/>
    <col min="7" max="7" width="23.77734375" style="155" customWidth="1"/>
    <col min="8" max="13" width="20.77734375" style="155" customWidth="1"/>
    <col min="14" max="14" width="22" style="264" customWidth="1"/>
    <col min="15" max="17" width="20.77734375" style="264" customWidth="1"/>
    <col min="18" max="19" width="20.77734375" style="155" customWidth="1"/>
    <col min="20" max="20" width="22.77734375" style="155" customWidth="1"/>
    <col min="21" max="21" width="24.77734375" style="155" customWidth="1"/>
    <col min="22" max="23" width="20.77734375" style="155" customWidth="1"/>
    <col min="24" max="24" width="20.77734375" style="157" customWidth="1"/>
    <col min="25" max="25" width="48.6640625" style="155" customWidth="1"/>
    <col min="26" max="29" width="20.77734375" style="155" customWidth="1"/>
    <col min="30" max="41" width="9.33203125" style="155"/>
    <col min="42" max="42" width="17.77734375" style="155" customWidth="1"/>
    <col min="43" max="43" width="15.33203125" style="155" customWidth="1"/>
    <col min="44" max="44" width="14.33203125" style="155" customWidth="1"/>
    <col min="45" max="46" width="14.109375" style="155" customWidth="1"/>
    <col min="47" max="47" width="9.33203125" style="155" customWidth="1"/>
    <col min="48" max="16384" width="9.33203125" style="155"/>
  </cols>
  <sheetData>
    <row r="1" spans="1:73" ht="10.95" customHeight="1" x14ac:dyDescent="0.25">
      <c r="A1" s="155">
        <v>0.97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</row>
    <row r="2" spans="1:73" x14ac:dyDescent="0.3">
      <c r="A2" s="119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</row>
    <row r="3" spans="1:73" s="162" customFormat="1" ht="59.25" customHeight="1" x14ac:dyDescent="0.25">
      <c r="A3" s="142" t="s">
        <v>2</v>
      </c>
      <c r="B3" s="142" t="str">
        <f t="shared" ref="B3:V3" si="0">B48</f>
        <v>PIHLAJAKOTI, HEINÄVESI</v>
      </c>
      <c r="C3" s="142" t="str">
        <f t="shared" si="0"/>
        <v>ILTARUSKO, LIPERI</v>
      </c>
      <c r="D3" s="142" t="str">
        <f t="shared" si="0"/>
        <v>SARASTUS, LIPERI</v>
      </c>
      <c r="E3" s="142" t="str">
        <f t="shared" si="0"/>
        <v>KONTTILANHOVI, LIPERI</v>
      </c>
      <c r="F3" s="142" t="str">
        <f t="shared" si="0"/>
        <v>ONNIN HOIVAKOTI, OUTOKUMPU</v>
      </c>
      <c r="G3" s="142" t="str">
        <f t="shared" si="0"/>
        <v>HOPEAKUUSEN HOIVAKOTI, OUTOKUMPU</v>
      </c>
      <c r="H3" s="142" t="str">
        <f t="shared" si="0"/>
        <v>HEIKINHELMEN HOIVAKOTI, OUTOKUMPU</v>
      </c>
      <c r="I3" s="142" t="str">
        <f t="shared" si="0"/>
        <v>HOIVAKOTI KIELO, JUUKA</v>
      </c>
      <c r="J3" s="158" t="str">
        <f t="shared" si="0"/>
        <v>KYRÖLÄN PALVELUKESKUS, NURMES</v>
      </c>
      <c r="K3" s="142" t="str">
        <f t="shared" si="0"/>
        <v>KOTORANTA, VALTIMO</v>
      </c>
      <c r="L3" s="158" t="str">
        <f t="shared" si="0"/>
        <v>PARTALANMÄEN HOIVAKOTI, LIEKSA</v>
      </c>
      <c r="M3" s="142" t="str">
        <f t="shared" si="0"/>
        <v>YRJÖNHOVIN PALVELUKOTI, LIEKSA</v>
      </c>
      <c r="N3" s="159" t="str">
        <f t="shared" si="0"/>
        <v>SIREENIPIHA, JOENSUU</v>
      </c>
      <c r="O3" s="160" t="str">
        <f t="shared" si="0"/>
        <v>SENIORIPIHA, JOENSUU</v>
      </c>
      <c r="P3" s="159" t="str">
        <f t="shared" si="0"/>
        <v>KANERVAKOTI, JOENSUU</v>
      </c>
      <c r="Q3" s="160" t="str">
        <f t="shared" si="0"/>
        <v>KOIVUPIHA, JOENSUU</v>
      </c>
      <c r="R3" s="142" t="str">
        <f t="shared" si="0"/>
        <v>HOPEARANNAN HOIVAKOTI, ENO</v>
      </c>
      <c r="S3" s="158" t="str">
        <f t="shared" si="0"/>
        <v>VARPARANNANHOIVAKOTI, KONTIOLA</v>
      </c>
      <c r="T3" s="142" t="str">
        <f t="shared" si="0"/>
        <v>VILLARANTA HOIVAKOTI, KONTIOLAHTI</v>
      </c>
      <c r="U3" s="142" t="str">
        <f t="shared" si="0"/>
        <v>TÄHKÄKOTI, KONTIOLAHTI</v>
      </c>
      <c r="V3" s="161" t="str">
        <f t="shared" si="0"/>
        <v>Kaikki yhteensä</v>
      </c>
      <c r="W3" s="161" t="s">
        <v>4</v>
      </c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</row>
    <row r="4" spans="1:73" x14ac:dyDescent="0.25">
      <c r="A4" s="163" t="s">
        <v>5</v>
      </c>
      <c r="B4" s="143">
        <v>34</v>
      </c>
      <c r="C4" s="164">
        <v>25</v>
      </c>
      <c r="D4" s="143">
        <v>25</v>
      </c>
      <c r="E4" s="164">
        <v>34</v>
      </c>
      <c r="F4" s="143">
        <v>20</v>
      </c>
      <c r="G4" s="164">
        <v>30</v>
      </c>
      <c r="H4" s="143">
        <v>17</v>
      </c>
      <c r="I4" s="143">
        <v>51</v>
      </c>
      <c r="J4" s="164">
        <f>74+15+2</f>
        <v>91</v>
      </c>
      <c r="K4" s="143">
        <v>35</v>
      </c>
      <c r="L4" s="164">
        <v>84</v>
      </c>
      <c r="M4" s="143">
        <f>23+7</f>
        <v>30</v>
      </c>
      <c r="N4" s="159">
        <v>60</v>
      </c>
      <c r="O4" s="160">
        <v>84</v>
      </c>
      <c r="P4" s="159">
        <v>30</v>
      </c>
      <c r="Q4" s="160">
        <f>36+17</f>
        <v>53</v>
      </c>
      <c r="R4" s="143">
        <v>48</v>
      </c>
      <c r="S4" s="164">
        <v>32</v>
      </c>
      <c r="T4" s="143">
        <f>33</f>
        <v>33</v>
      </c>
      <c r="U4" s="143">
        <v>15</v>
      </c>
      <c r="V4" s="165">
        <f>SUM(B4:U4)</f>
        <v>831</v>
      </c>
      <c r="W4" s="165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</row>
    <row r="5" spans="1:73" x14ac:dyDescent="0.25">
      <c r="A5" s="166" t="s">
        <v>6</v>
      </c>
      <c r="B5" s="144">
        <v>4</v>
      </c>
      <c r="C5" s="167">
        <v>4</v>
      </c>
      <c r="D5" s="144"/>
      <c r="E5" s="167"/>
      <c r="F5" s="144"/>
      <c r="G5" s="167"/>
      <c r="H5" s="144"/>
      <c r="I5" s="144"/>
      <c r="J5" s="167">
        <v>15</v>
      </c>
      <c r="K5" s="144"/>
      <c r="L5" s="167"/>
      <c r="M5" s="144"/>
      <c r="N5" s="168"/>
      <c r="O5" s="169"/>
      <c r="P5" s="168"/>
      <c r="Q5" s="169">
        <f>17</f>
        <v>17</v>
      </c>
      <c r="R5" s="144"/>
      <c r="S5" s="167"/>
      <c r="T5" s="144">
        <v>1</v>
      </c>
      <c r="U5" s="144"/>
      <c r="V5" s="170">
        <f>SUM(B5:U5)</f>
        <v>41</v>
      </c>
      <c r="W5" s="170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</row>
    <row r="6" spans="1:73" ht="13.95" customHeight="1" x14ac:dyDescent="0.25">
      <c r="A6" s="166" t="s">
        <v>136</v>
      </c>
      <c r="B6" s="144"/>
      <c r="C6" s="167">
        <v>0.52</v>
      </c>
      <c r="D6" s="144">
        <v>0.5</v>
      </c>
      <c r="E6" s="167">
        <v>0.51</v>
      </c>
      <c r="F6" s="144"/>
      <c r="G6" s="167">
        <v>0.49</v>
      </c>
      <c r="H6" s="144">
        <v>0.4</v>
      </c>
      <c r="I6" s="144">
        <v>0.53</v>
      </c>
      <c r="J6" s="167"/>
      <c r="K6" s="144"/>
      <c r="L6" s="167"/>
      <c r="M6" s="144">
        <v>0.63</v>
      </c>
      <c r="N6" s="168">
        <v>0.47</v>
      </c>
      <c r="O6" s="169">
        <v>0.44</v>
      </c>
      <c r="P6" s="168">
        <v>0.54</v>
      </c>
      <c r="Q6" s="169">
        <v>0.49</v>
      </c>
      <c r="R6" s="144">
        <v>0.54</v>
      </c>
      <c r="S6" s="167"/>
      <c r="T6" s="144"/>
      <c r="U6" s="144">
        <v>0.5</v>
      </c>
      <c r="V6" s="170"/>
      <c r="W6" s="170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</row>
    <row r="7" spans="1:73" ht="13.95" customHeight="1" x14ac:dyDescent="0.25">
      <c r="A7" s="171" t="s">
        <v>11</v>
      </c>
      <c r="B7" s="172">
        <f t="shared" ref="B7:U7" si="1">B66</f>
        <v>1025580.1964975229</v>
      </c>
      <c r="C7" s="173">
        <f t="shared" si="1"/>
        <v>975597.57767952268</v>
      </c>
      <c r="D7" s="172">
        <f t="shared" si="1"/>
        <v>915966.06125087687</v>
      </c>
      <c r="E7" s="173">
        <f t="shared" si="1"/>
        <v>1197285.7292484813</v>
      </c>
      <c r="F7" s="172">
        <f t="shared" si="1"/>
        <v>811175.0630028958</v>
      </c>
      <c r="G7" s="173">
        <f t="shared" si="1"/>
        <v>972522.93243778509</v>
      </c>
      <c r="H7" s="172">
        <f t="shared" si="1"/>
        <v>571399.71978747821</v>
      </c>
      <c r="I7" s="172">
        <f t="shared" si="1"/>
        <v>1822646.2800183606</v>
      </c>
      <c r="J7" s="173">
        <f t="shared" si="1"/>
        <v>3137884.4903438725</v>
      </c>
      <c r="K7" s="172">
        <f t="shared" si="1"/>
        <v>1473789.9185983373</v>
      </c>
      <c r="L7" s="173">
        <f t="shared" si="1"/>
        <v>2851339.6607934753</v>
      </c>
      <c r="M7" s="172">
        <f t="shared" si="1"/>
        <v>1427290.8073708797</v>
      </c>
      <c r="N7" s="174">
        <f t="shared" si="1"/>
        <v>2023350.3731920179</v>
      </c>
      <c r="O7" s="175">
        <f t="shared" si="1"/>
        <v>2887395.388976905</v>
      </c>
      <c r="P7" s="174">
        <f t="shared" si="1"/>
        <v>1024749.2504803243</v>
      </c>
      <c r="Q7" s="175">
        <f t="shared" si="1"/>
        <v>1734102.7501528736</v>
      </c>
      <c r="R7" s="172">
        <f t="shared" si="1"/>
        <v>1696445.9198159808</v>
      </c>
      <c r="S7" s="173">
        <f t="shared" si="1"/>
        <v>1146402.2750807656</v>
      </c>
      <c r="T7" s="172">
        <f t="shared" si="1"/>
        <v>1087009.2525800855</v>
      </c>
      <c r="U7" s="172">
        <f t="shared" si="1"/>
        <v>441443.93744529097</v>
      </c>
      <c r="V7" s="176">
        <f>SUM(B7:U7)</f>
        <v>29223377.584753733</v>
      </c>
      <c r="W7" s="176">
        <f>V7/$V$27</f>
        <v>103.0760921115638</v>
      </c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</row>
    <row r="8" spans="1:73" ht="13.95" customHeight="1" x14ac:dyDescent="0.25">
      <c r="A8" s="177" t="s">
        <v>12</v>
      </c>
      <c r="B8" s="178">
        <f t="shared" ref="B8:U8" si="2">B98</f>
        <v>113037.99371501456</v>
      </c>
      <c r="C8" s="179">
        <f t="shared" si="2"/>
        <v>36759.330675468686</v>
      </c>
      <c r="D8" s="178">
        <f t="shared" si="2"/>
        <v>58226.697851651959</v>
      </c>
      <c r="E8" s="179">
        <f t="shared" si="2"/>
        <v>89895.240465990035</v>
      </c>
      <c r="F8" s="178">
        <f t="shared" si="2"/>
        <v>9443.4243821311939</v>
      </c>
      <c r="G8" s="179">
        <f t="shared" si="2"/>
        <v>11415.929902764881</v>
      </c>
      <c r="H8" s="178">
        <f t="shared" si="2"/>
        <v>54538.727122729302</v>
      </c>
      <c r="I8" s="178">
        <f t="shared" si="2"/>
        <v>62927.660993792611</v>
      </c>
      <c r="J8" s="179">
        <f t="shared" si="2"/>
        <v>282105.24022524367</v>
      </c>
      <c r="K8" s="178">
        <f t="shared" si="2"/>
        <v>39035.258868035104</v>
      </c>
      <c r="L8" s="179">
        <f t="shared" si="2"/>
        <v>90350.293601913945</v>
      </c>
      <c r="M8" s="178">
        <f t="shared" si="2"/>
        <v>53446.281258341725</v>
      </c>
      <c r="N8" s="180">
        <f t="shared" si="2"/>
        <v>124498.91073317987</v>
      </c>
      <c r="O8" s="181">
        <f t="shared" si="2"/>
        <v>200240.46226244755</v>
      </c>
      <c r="P8" s="180">
        <f t="shared" si="2"/>
        <v>66257.246923536237</v>
      </c>
      <c r="Q8" s="181">
        <f t="shared" si="2"/>
        <v>91412.507992295286</v>
      </c>
      <c r="R8" s="178">
        <f t="shared" si="2"/>
        <v>24807.706442065813</v>
      </c>
      <c r="S8" s="179">
        <f t="shared" si="2"/>
        <v>107961.76592486573</v>
      </c>
      <c r="T8" s="178">
        <f t="shared" si="2"/>
        <v>161989.09878718469</v>
      </c>
      <c r="U8" s="178">
        <f t="shared" si="2"/>
        <v>13087.338104785031</v>
      </c>
      <c r="V8" s="182">
        <f>SUM(B8:U8)</f>
        <v>1691437.1162334378</v>
      </c>
      <c r="W8" s="182">
        <f t="shared" ref="W8:W20" si="3">V8/$V$27</f>
        <v>5.9660019615513207</v>
      </c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</row>
    <row r="9" spans="1:73" ht="13.95" customHeight="1" x14ac:dyDescent="0.25">
      <c r="A9" s="177" t="s">
        <v>663</v>
      </c>
      <c r="B9" s="178">
        <f t="shared" ref="B9:U9" si="4">(B7+B8)/B27</f>
        <v>97.053248726456275</v>
      </c>
      <c r="C9" s="179">
        <f t="shared" si="4"/>
        <v>114.78620981952611</v>
      </c>
      <c r="D9" s="178">
        <f t="shared" si="4"/>
        <v>118.23471553006075</v>
      </c>
      <c r="E9" s="179">
        <f t="shared" si="4"/>
        <v>114.34401181394142</v>
      </c>
      <c r="F9" s="178">
        <f t="shared" si="4"/>
        <v>117.80983722264614</v>
      </c>
      <c r="G9" s="179">
        <f t="shared" si="4"/>
        <v>95.819596942595226</v>
      </c>
      <c r="H9" s="178">
        <f t="shared" si="4"/>
        <v>103.99635261058302</v>
      </c>
      <c r="I9" s="178">
        <f t="shared" si="4"/>
        <v>106.40045076862796</v>
      </c>
      <c r="J9" s="179">
        <f t="shared" si="4"/>
        <v>107.27704859146067</v>
      </c>
      <c r="K9" s="178">
        <f t="shared" si="4"/>
        <v>128.0461489411843</v>
      </c>
      <c r="L9" s="179">
        <f t="shared" si="4"/>
        <v>101.00891133344845</v>
      </c>
      <c r="M9" s="178">
        <f t="shared" si="4"/>
        <v>145.73972492018189</v>
      </c>
      <c r="N9" s="180">
        <f t="shared" si="4"/>
        <v>108.73115828704815</v>
      </c>
      <c r="O9" s="181">
        <f t="shared" si="4"/>
        <v>106.15134640764616</v>
      </c>
      <c r="P9" s="180">
        <f t="shared" si="4"/>
        <v>113.09335758984311</v>
      </c>
      <c r="Q9" s="181">
        <f t="shared" si="4"/>
        <v>104.72961288390155</v>
      </c>
      <c r="R9" s="178">
        <f t="shared" si="4"/>
        <v>106.06541554508136</v>
      </c>
      <c r="S9" s="179">
        <f t="shared" si="4"/>
        <v>110.7156511267504</v>
      </c>
      <c r="T9" s="178">
        <f t="shared" si="4"/>
        <v>108.4926248825976</v>
      </c>
      <c r="U9" s="178">
        <f t="shared" si="4"/>
        <v>100.48181627774201</v>
      </c>
      <c r="V9" s="182"/>
      <c r="W9" s="182">
        <f t="shared" si="3"/>
        <v>0</v>
      </c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</row>
    <row r="10" spans="1:73" ht="13.95" customHeight="1" x14ac:dyDescent="0.25">
      <c r="A10" s="183" t="s">
        <v>13</v>
      </c>
      <c r="B10" s="184">
        <f t="shared" ref="B10:U10" si="5">B90-B91-B92-B98</f>
        <v>363011.60505613725</v>
      </c>
      <c r="C10" s="185">
        <f t="shared" si="5"/>
        <v>266786.17943019612</v>
      </c>
      <c r="D10" s="184">
        <f t="shared" si="5"/>
        <v>264318.80431462335</v>
      </c>
      <c r="E10" s="185">
        <f t="shared" si="5"/>
        <v>391087.29461219261</v>
      </c>
      <c r="F10" s="184">
        <f t="shared" si="5"/>
        <v>283051.74361893901</v>
      </c>
      <c r="G10" s="185">
        <f t="shared" si="5"/>
        <v>271431.24215004593</v>
      </c>
      <c r="H10" s="184">
        <f t="shared" si="5"/>
        <v>164235.51073993091</v>
      </c>
      <c r="I10" s="184">
        <f t="shared" si="5"/>
        <v>530464.34997201338</v>
      </c>
      <c r="J10" s="185">
        <f t="shared" si="5"/>
        <v>1017281.1692499968</v>
      </c>
      <c r="K10" s="184">
        <f t="shared" si="5"/>
        <v>400572.50766596681</v>
      </c>
      <c r="L10" s="185">
        <f t="shared" si="5"/>
        <v>747953.43929063308</v>
      </c>
      <c r="M10" s="184">
        <f t="shared" si="5"/>
        <v>373439.41987824731</v>
      </c>
      <c r="N10" s="180">
        <f t="shared" si="5"/>
        <v>559994.96257534449</v>
      </c>
      <c r="O10" s="181">
        <f>O90-O91-O92-O98</f>
        <v>1031150.0803076973</v>
      </c>
      <c r="P10" s="180">
        <f t="shared" si="5"/>
        <v>297601.49209737108</v>
      </c>
      <c r="Q10" s="181">
        <f>Q90-Q91-Q92-Q98</f>
        <v>621841.65653805167</v>
      </c>
      <c r="R10" s="184">
        <f t="shared" si="5"/>
        <v>473606.17067489633</v>
      </c>
      <c r="S10" s="185">
        <f t="shared" si="5"/>
        <v>366531.03750565619</v>
      </c>
      <c r="T10" s="184">
        <f t="shared" si="5"/>
        <v>341218.33360756427</v>
      </c>
      <c r="U10" s="184">
        <f t="shared" si="5"/>
        <v>157890.04112708385</v>
      </c>
      <c r="V10" s="186">
        <f>SUM(B10:U10)</f>
        <v>8923467.0404125862</v>
      </c>
      <c r="W10" s="186">
        <f t="shared" si="3"/>
        <v>31.474668112694218</v>
      </c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</row>
    <row r="11" spans="1:73" ht="13.95" customHeight="1" x14ac:dyDescent="0.25">
      <c r="A11" s="183" t="s">
        <v>664</v>
      </c>
      <c r="B11" s="184"/>
      <c r="C11" s="185"/>
      <c r="D11" s="184"/>
      <c r="E11" s="185"/>
      <c r="F11" s="184"/>
      <c r="G11" s="185"/>
      <c r="H11" s="184"/>
      <c r="I11" s="184"/>
      <c r="J11" s="185"/>
      <c r="K11" s="184"/>
      <c r="L11" s="185"/>
      <c r="M11" s="184"/>
      <c r="N11" s="180"/>
      <c r="O11" s="181"/>
      <c r="P11" s="180"/>
      <c r="Q11" s="181"/>
      <c r="R11" s="184"/>
      <c r="S11" s="185"/>
      <c r="T11" s="184"/>
      <c r="U11" s="184"/>
      <c r="V11" s="186"/>
      <c r="W11" s="186">
        <f t="shared" si="3"/>
        <v>0</v>
      </c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</row>
    <row r="12" spans="1:73" ht="13.95" customHeight="1" x14ac:dyDescent="0.25">
      <c r="A12" s="183" t="s">
        <v>665</v>
      </c>
      <c r="B12" s="187">
        <f t="shared" ref="B12:U12" si="6">(B104+B105)/B27</f>
        <v>8.5892496901533981</v>
      </c>
      <c r="C12" s="188">
        <f t="shared" si="6"/>
        <v>5.1436059482152707</v>
      </c>
      <c r="D12" s="187">
        <f t="shared" si="6"/>
        <v>5.6758153208367439</v>
      </c>
      <c r="E12" s="188">
        <f t="shared" si="6"/>
        <v>8.4504108312931887</v>
      </c>
      <c r="F12" s="187">
        <f t="shared" si="6"/>
        <v>9.8248401300290098</v>
      </c>
      <c r="G12" s="188">
        <f t="shared" si="6"/>
        <v>2.1319678369383199</v>
      </c>
      <c r="H12" s="187">
        <f t="shared" si="6"/>
        <v>2.9116500637951135</v>
      </c>
      <c r="I12" s="187">
        <f t="shared" si="6"/>
        <v>7.6034511902263207</v>
      </c>
      <c r="J12" s="188">
        <f t="shared" si="6"/>
        <v>7.1797862913443291</v>
      </c>
      <c r="K12" s="187">
        <f t="shared" si="6"/>
        <v>7.0424867836577993</v>
      </c>
      <c r="L12" s="188">
        <f t="shared" si="6"/>
        <v>6.6300399756944373</v>
      </c>
      <c r="M12" s="187">
        <f t="shared" si="6"/>
        <v>6.7345428331317212</v>
      </c>
      <c r="N12" s="189">
        <f t="shared" si="6"/>
        <v>5.2562625912355871</v>
      </c>
      <c r="O12" s="190">
        <f t="shared" si="6"/>
        <v>5.563590002675638</v>
      </c>
      <c r="P12" s="189">
        <f t="shared" si="6"/>
        <v>7.9495230835604893</v>
      </c>
      <c r="Q12" s="190">
        <f t="shared" si="6"/>
        <v>7.0165230056613765</v>
      </c>
      <c r="R12" s="187">
        <f t="shared" si="6"/>
        <v>5.6145797694312165</v>
      </c>
      <c r="S12" s="188">
        <f t="shared" si="6"/>
        <v>7.4242896751206748</v>
      </c>
      <c r="T12" s="187">
        <f t="shared" si="6"/>
        <v>4.8348882556312196</v>
      </c>
      <c r="U12" s="187">
        <f t="shared" si="6"/>
        <v>7.3782283994790028</v>
      </c>
      <c r="V12" s="191"/>
      <c r="W12" s="191">
        <f t="shared" si="3"/>
        <v>0</v>
      </c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</row>
    <row r="13" spans="1:73" ht="13.95" customHeight="1" x14ac:dyDescent="0.25">
      <c r="A13" s="183" t="s">
        <v>666</v>
      </c>
      <c r="B13" s="187">
        <f t="shared" ref="B13:U13" si="7">B111/B27</f>
        <v>15.811300302744966</v>
      </c>
      <c r="C13" s="188">
        <f t="shared" si="7"/>
        <v>15.629146121312349</v>
      </c>
      <c r="D13" s="187">
        <f t="shared" si="7"/>
        <v>17.322215890855954</v>
      </c>
      <c r="E13" s="188">
        <f t="shared" si="7"/>
        <v>17.319029847468926</v>
      </c>
      <c r="F13" s="187">
        <f t="shared" si="7"/>
        <v>21.39239273074643</v>
      </c>
      <c r="G13" s="188">
        <f t="shared" si="7"/>
        <v>15.966981670996134</v>
      </c>
      <c r="H13" s="187">
        <f t="shared" si="7"/>
        <v>16.782272711740806</v>
      </c>
      <c r="I13" s="187">
        <f t="shared" si="7"/>
        <v>13.75334284600272</v>
      </c>
      <c r="J13" s="188">
        <f t="shared" si="7"/>
        <v>16.264532911870091</v>
      </c>
      <c r="K13" s="187">
        <f t="shared" si="7"/>
        <v>16.725923282749939</v>
      </c>
      <c r="L13" s="188">
        <f t="shared" si="7"/>
        <v>10.917085866817107</v>
      </c>
      <c r="M13" s="187">
        <f t="shared" si="7"/>
        <v>18.567252504188431</v>
      </c>
      <c r="N13" s="189">
        <f t="shared" si="7"/>
        <v>15.024838322874178</v>
      </c>
      <c r="O13" s="190">
        <f>O111/O27</f>
        <v>15.391431850418455</v>
      </c>
      <c r="P13" s="189">
        <f t="shared" si="7"/>
        <v>14.920421512837576</v>
      </c>
      <c r="Q13" s="190">
        <f>Q111/Q27</f>
        <v>15.034584986681491</v>
      </c>
      <c r="R13" s="187">
        <f t="shared" si="7"/>
        <v>15.294047486912678</v>
      </c>
      <c r="S13" s="188">
        <f t="shared" si="7"/>
        <v>16.603730436558145</v>
      </c>
      <c r="T13" s="187">
        <f t="shared" si="7"/>
        <v>17.197806153627329</v>
      </c>
      <c r="U13" s="187">
        <f t="shared" si="7"/>
        <v>19.703169895734138</v>
      </c>
      <c r="V13" s="191"/>
      <c r="W13" s="191">
        <f t="shared" si="3"/>
        <v>0</v>
      </c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</row>
    <row r="14" spans="1:73" ht="13.95" customHeight="1" x14ac:dyDescent="0.25">
      <c r="A14" s="177" t="s">
        <v>14</v>
      </c>
      <c r="B14" s="178">
        <f t="shared" ref="B14:U14" si="8">B91+B92</f>
        <v>0</v>
      </c>
      <c r="C14" s="179">
        <f t="shared" si="8"/>
        <v>0</v>
      </c>
      <c r="D14" s="178">
        <f t="shared" si="8"/>
        <v>0</v>
      </c>
      <c r="E14" s="179">
        <f t="shared" si="8"/>
        <v>0</v>
      </c>
      <c r="F14" s="178">
        <f t="shared" si="8"/>
        <v>0</v>
      </c>
      <c r="G14" s="179">
        <f t="shared" si="8"/>
        <v>0</v>
      </c>
      <c r="H14" s="178">
        <f t="shared" si="8"/>
        <v>0</v>
      </c>
      <c r="I14" s="178">
        <f t="shared" si="8"/>
        <v>0</v>
      </c>
      <c r="J14" s="179">
        <f t="shared" si="8"/>
        <v>2766.71</v>
      </c>
      <c r="K14" s="178">
        <f t="shared" si="8"/>
        <v>0</v>
      </c>
      <c r="L14" s="179">
        <f t="shared" si="8"/>
        <v>0</v>
      </c>
      <c r="M14" s="178">
        <f t="shared" si="8"/>
        <v>0</v>
      </c>
      <c r="N14" s="180">
        <f t="shared" si="8"/>
        <v>0</v>
      </c>
      <c r="O14" s="181">
        <f t="shared" si="8"/>
        <v>0</v>
      </c>
      <c r="P14" s="180">
        <f t="shared" si="8"/>
        <v>0</v>
      </c>
      <c r="Q14" s="181">
        <f t="shared" si="8"/>
        <v>0</v>
      </c>
      <c r="R14" s="178">
        <f t="shared" si="8"/>
        <v>0</v>
      </c>
      <c r="S14" s="179">
        <f t="shared" si="8"/>
        <v>0</v>
      </c>
      <c r="T14" s="178">
        <f t="shared" si="8"/>
        <v>0</v>
      </c>
      <c r="U14" s="178">
        <f t="shared" si="8"/>
        <v>0</v>
      </c>
      <c r="V14" s="182">
        <f>SUM(B14:U14)</f>
        <v>2766.71</v>
      </c>
      <c r="W14" s="182">
        <f t="shared" si="3"/>
        <v>9.7586822049881092E-3</v>
      </c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</row>
    <row r="15" spans="1:73" ht="13.95" customHeight="1" x14ac:dyDescent="0.25">
      <c r="A15" s="183" t="s">
        <v>16</v>
      </c>
      <c r="B15" s="184">
        <f t="shared" ref="B15:U15" si="9">B124</f>
        <v>51423.320993519083</v>
      </c>
      <c r="C15" s="185">
        <f t="shared" si="9"/>
        <v>39243.123304160967</v>
      </c>
      <c r="D15" s="184">
        <f t="shared" si="9"/>
        <v>36230.513304851331</v>
      </c>
      <c r="E15" s="185">
        <f t="shared" si="9"/>
        <v>53883.17160111697</v>
      </c>
      <c r="F15" s="184">
        <f t="shared" si="9"/>
        <v>25999.61220396162</v>
      </c>
      <c r="G15" s="185">
        <f t="shared" si="9"/>
        <v>48549.843606582312</v>
      </c>
      <c r="H15" s="184">
        <f t="shared" si="9"/>
        <v>20562.572697618823</v>
      </c>
      <c r="I15" s="184">
        <f t="shared" si="9"/>
        <v>64407.001466549154</v>
      </c>
      <c r="J15" s="185">
        <f t="shared" si="9"/>
        <v>157094.77266710938</v>
      </c>
      <c r="K15" s="184">
        <f t="shared" si="9"/>
        <v>89393.073767376598</v>
      </c>
      <c r="L15" s="185">
        <f t="shared" si="9"/>
        <v>119727.47653348936</v>
      </c>
      <c r="M15" s="184">
        <f t="shared" si="9"/>
        <v>58529.745728959773</v>
      </c>
      <c r="N15" s="180">
        <f t="shared" si="9"/>
        <v>64104.172552735195</v>
      </c>
      <c r="O15" s="181">
        <f t="shared" si="9"/>
        <v>110454.95721067053</v>
      </c>
      <c r="P15" s="180">
        <f t="shared" si="9"/>
        <v>43847.367096127331</v>
      </c>
      <c r="Q15" s="181">
        <f t="shared" si="9"/>
        <v>66741.456810393793</v>
      </c>
      <c r="R15" s="184">
        <f t="shared" si="9"/>
        <v>49973.092589326036</v>
      </c>
      <c r="S15" s="185">
        <f t="shared" si="9"/>
        <v>48443.817663887537</v>
      </c>
      <c r="T15" s="184">
        <f t="shared" si="9"/>
        <v>41240.455449447603</v>
      </c>
      <c r="U15" s="184">
        <f t="shared" si="9"/>
        <v>20261.67314877126</v>
      </c>
      <c r="V15" s="186">
        <f>SUM(B15:U15)</f>
        <v>1210111.2203966544</v>
      </c>
      <c r="W15" s="186">
        <f t="shared" si="3"/>
        <v>4.2682792314847875</v>
      </c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</row>
    <row r="16" spans="1:73" ht="13.95" customHeight="1" x14ac:dyDescent="0.25">
      <c r="A16" s="177" t="s">
        <v>359</v>
      </c>
      <c r="B16" s="178">
        <f t="shared" ref="B16:U16" si="10">B153</f>
        <v>73636.116694191485</v>
      </c>
      <c r="C16" s="179">
        <f t="shared" si="10"/>
        <v>200973.26497118775</v>
      </c>
      <c r="D16" s="178">
        <f t="shared" si="10"/>
        <v>98645.157329524984</v>
      </c>
      <c r="E16" s="179">
        <f t="shared" si="10"/>
        <v>115374.99081830709</v>
      </c>
      <c r="F16" s="178">
        <f t="shared" si="10"/>
        <v>6465.5512434165566</v>
      </c>
      <c r="G16" s="179">
        <f t="shared" si="10"/>
        <v>280601.52978456247</v>
      </c>
      <c r="H16" s="178">
        <f t="shared" si="10"/>
        <v>2531.2277334756741</v>
      </c>
      <c r="I16" s="178">
        <f t="shared" si="10"/>
        <v>189082.56237100987</v>
      </c>
      <c r="J16" s="179">
        <f t="shared" si="10"/>
        <v>561306.5720929089</v>
      </c>
      <c r="K16" s="178">
        <f t="shared" si="10"/>
        <v>124281.98382142204</v>
      </c>
      <c r="L16" s="179">
        <f t="shared" si="10"/>
        <v>471021.77837208915</v>
      </c>
      <c r="M16" s="178">
        <f t="shared" si="10"/>
        <v>278407.13527718373</v>
      </c>
      <c r="N16" s="180">
        <f t="shared" si="10"/>
        <v>34716.171447835288</v>
      </c>
      <c r="O16" s="181">
        <f t="shared" si="10"/>
        <v>49150.873627200657</v>
      </c>
      <c r="P16" s="180">
        <f t="shared" si="10"/>
        <v>7296.3976961142307</v>
      </c>
      <c r="Q16" s="181">
        <f>Q153</f>
        <v>194507.70954038351</v>
      </c>
      <c r="R16" s="178">
        <f t="shared" si="10"/>
        <v>23043.452019716766</v>
      </c>
      <c r="S16" s="179">
        <f t="shared" si="10"/>
        <v>89598.495820369266</v>
      </c>
      <c r="T16" s="178">
        <f t="shared" si="10"/>
        <v>8631.9522295939205</v>
      </c>
      <c r="U16" s="178">
        <f t="shared" si="10"/>
        <v>6966.090976872697</v>
      </c>
      <c r="V16" s="182">
        <f>SUM(B16:U16)</f>
        <v>2816239.0138673657</v>
      </c>
      <c r="W16" s="182">
        <f t="shared" si="3"/>
        <v>9.9333799168039736</v>
      </c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</row>
    <row r="17" spans="1:73" ht="13.95" customHeight="1" x14ac:dyDescent="0.25">
      <c r="A17" s="183" t="s">
        <v>18</v>
      </c>
      <c r="B17" s="184">
        <f t="shared" ref="B17:U17" si="11">B151-B153</f>
        <v>11412.24126830505</v>
      </c>
      <c r="C17" s="185">
        <f t="shared" si="11"/>
        <v>4257.9447345055523</v>
      </c>
      <c r="D17" s="184">
        <f t="shared" si="11"/>
        <v>8361.4865993527783</v>
      </c>
      <c r="E17" s="185">
        <f t="shared" si="11"/>
        <v>4869.5944899294409</v>
      </c>
      <c r="F17" s="184">
        <f t="shared" si="11"/>
        <v>3583.1753904761999</v>
      </c>
      <c r="G17" s="185">
        <f t="shared" si="11"/>
        <v>4245.2189997905516</v>
      </c>
      <c r="H17" s="184">
        <f t="shared" si="11"/>
        <v>2997.9869059241678</v>
      </c>
      <c r="I17" s="184">
        <f t="shared" si="11"/>
        <v>7773.3149210276606</v>
      </c>
      <c r="J17" s="185">
        <f t="shared" si="11"/>
        <v>19046.696378201013</v>
      </c>
      <c r="K17" s="184">
        <f t="shared" si="11"/>
        <v>15427.384150891448</v>
      </c>
      <c r="L17" s="185">
        <f t="shared" si="11"/>
        <v>11455.604025692854</v>
      </c>
      <c r="M17" s="184">
        <f t="shared" si="11"/>
        <v>5502.8588595034089</v>
      </c>
      <c r="N17" s="180">
        <f t="shared" si="11"/>
        <v>10781.780290455237</v>
      </c>
      <c r="O17" s="181">
        <f t="shared" si="11"/>
        <v>16099.175412681463</v>
      </c>
      <c r="P17" s="180">
        <f t="shared" si="11"/>
        <v>15111.403830328336</v>
      </c>
      <c r="Q17" s="181">
        <f t="shared" si="11"/>
        <v>12215.794117570709</v>
      </c>
      <c r="R17" s="184">
        <f t="shared" si="11"/>
        <v>6893.9019064034619</v>
      </c>
      <c r="S17" s="185">
        <f t="shared" si="11"/>
        <v>6006.4625472081389</v>
      </c>
      <c r="T17" s="184">
        <f t="shared" si="11"/>
        <v>5749.4667212926652</v>
      </c>
      <c r="U17" s="184">
        <f t="shared" si="11"/>
        <v>2814.7909565668788</v>
      </c>
      <c r="V17" s="186">
        <f>SUM(B17:U17)</f>
        <v>174606.28250610697</v>
      </c>
      <c r="W17" s="186">
        <f t="shared" si="3"/>
        <v>0.61586766302629214</v>
      </c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</row>
    <row r="18" spans="1:73" ht="13.95" customHeight="1" x14ac:dyDescent="0.25">
      <c r="A18" s="177" t="s">
        <v>19</v>
      </c>
      <c r="B18" s="178">
        <f t="shared" ref="B18:U18" si="12">B164</f>
        <v>-134.34115127489449</v>
      </c>
      <c r="C18" s="179">
        <f t="shared" si="12"/>
        <v>-134.05051886920447</v>
      </c>
      <c r="D18" s="178">
        <f t="shared" si="12"/>
        <v>-128.66708946526276</v>
      </c>
      <c r="E18" s="179">
        <f t="shared" si="12"/>
        <v>-171.50811321462288</v>
      </c>
      <c r="F18" s="178">
        <f t="shared" si="12"/>
        <v>-112.05631762395393</v>
      </c>
      <c r="G18" s="179">
        <f t="shared" si="12"/>
        <v>-145.41633596690338</v>
      </c>
      <c r="H18" s="178">
        <f t="shared" si="12"/>
        <v>-80.454554486657599</v>
      </c>
      <c r="I18" s="178">
        <f t="shared" si="12"/>
        <v>-252.34882465686874</v>
      </c>
      <c r="J18" s="179">
        <f t="shared" si="12"/>
        <v>-430.03196627224099</v>
      </c>
      <c r="K18" s="178">
        <f t="shared" si="12"/>
        <v>-197.81364994965969</v>
      </c>
      <c r="L18" s="179">
        <f t="shared" si="12"/>
        <v>-396.09113319184848</v>
      </c>
      <c r="M18" s="178">
        <f t="shared" si="12"/>
        <v>-200.01362502275811</v>
      </c>
      <c r="N18" s="180">
        <f t="shared" si="12"/>
        <v>-281.24929088434266</v>
      </c>
      <c r="O18" s="181">
        <f t="shared" si="12"/>
        <v>-378.31291337867452</v>
      </c>
      <c r="P18" s="180">
        <f t="shared" si="12"/>
        <v>-132.46548756118131</v>
      </c>
      <c r="Q18" s="181">
        <f t="shared" si="12"/>
        <v>-230.33295957658166</v>
      </c>
      <c r="R18" s="178">
        <f t="shared" si="12"/>
        <v>-230.67928702805443</v>
      </c>
      <c r="S18" s="179">
        <f t="shared" si="12"/>
        <v>-147.83214511711427</v>
      </c>
      <c r="T18" s="178">
        <f t="shared" si="12"/>
        <v>-146.97093121911217</v>
      </c>
      <c r="U18" s="178">
        <f t="shared" si="12"/>
        <v>-59.33882168062766</v>
      </c>
      <c r="V18" s="182">
        <f t="shared" ref="V18:V20" si="13">SUM(B18:U18)</f>
        <v>-3989.9751164405643</v>
      </c>
      <c r="W18" s="182">
        <f t="shared" si="3"/>
        <v>-1.4073357586141625E-2</v>
      </c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</row>
    <row r="19" spans="1:73" ht="13.95" customHeight="1" x14ac:dyDescent="0.25">
      <c r="A19" s="183" t="s">
        <v>20</v>
      </c>
      <c r="B19" s="184">
        <f t="shared" ref="B19:U19" si="14">B180</f>
        <v>1185.9775359022069</v>
      </c>
      <c r="C19" s="185">
        <f t="shared" si="14"/>
        <v>1170.4387071642352</v>
      </c>
      <c r="D19" s="184">
        <f t="shared" si="14"/>
        <v>1068.2559226481719</v>
      </c>
      <c r="E19" s="185">
        <f t="shared" si="14"/>
        <v>1415.1775004162744</v>
      </c>
      <c r="F19" s="184">
        <f t="shared" si="14"/>
        <v>901.0258467016655</v>
      </c>
      <c r="G19" s="185">
        <f t="shared" si="14"/>
        <v>1214.4041113585874</v>
      </c>
      <c r="H19" s="184">
        <f t="shared" si="14"/>
        <v>685.66313668579801</v>
      </c>
      <c r="I19" s="184">
        <f t="shared" si="14"/>
        <v>2294.4074810931156</v>
      </c>
      <c r="J19" s="185">
        <f t="shared" si="14"/>
        <v>4080.9491114859516</v>
      </c>
      <c r="K19" s="184">
        <f t="shared" si="14"/>
        <v>1731.1779246682029</v>
      </c>
      <c r="L19" s="185">
        <f t="shared" si="14"/>
        <v>3528.0321779789874</v>
      </c>
      <c r="M19" s="184">
        <f t="shared" si="14"/>
        <v>1734.8203998705255</v>
      </c>
      <c r="N19" s="180">
        <f t="shared" si="14"/>
        <v>2525.2397434822292</v>
      </c>
      <c r="O19" s="181">
        <f t="shared" si="14"/>
        <v>3729.3170152474063</v>
      </c>
      <c r="P19" s="180">
        <f t="shared" si="14"/>
        <v>1301.0127798732915</v>
      </c>
      <c r="Q19" s="181">
        <f t="shared" si="14"/>
        <v>2168.6255163088599</v>
      </c>
      <c r="R19" s="184">
        <f t="shared" si="14"/>
        <v>2044.5032651529248</v>
      </c>
      <c r="S19" s="185">
        <f t="shared" si="14"/>
        <v>1479.8540744010434</v>
      </c>
      <c r="T19" s="184">
        <f t="shared" si="14"/>
        <v>1418.1517930805376</v>
      </c>
      <c r="U19" s="184">
        <f t="shared" si="14"/>
        <v>608.26397469627648</v>
      </c>
      <c r="V19" s="186">
        <f t="shared" si="13"/>
        <v>36285.298018216286</v>
      </c>
      <c r="W19" s="186">
        <f t="shared" si="3"/>
        <v>0.12798475159053807</v>
      </c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</row>
    <row r="20" spans="1:73" s="196" customFormat="1" ht="13.95" customHeight="1" x14ac:dyDescent="0.25">
      <c r="A20" s="192" t="s">
        <v>667</v>
      </c>
      <c r="B20" s="193">
        <f t="shared" ref="B20:U20" si="15">B187</f>
        <v>-11.10316089917108</v>
      </c>
      <c r="C20" s="192">
        <f t="shared" si="15"/>
        <v>-10.775970454478749</v>
      </c>
      <c r="D20" s="193">
        <f t="shared" si="15"/>
        <v>-9.089118762393344</v>
      </c>
      <c r="E20" s="192">
        <f t="shared" si="15"/>
        <v>-12.043047078960267</v>
      </c>
      <c r="F20" s="193">
        <f t="shared" si="15"/>
        <v>-7.0546129533296789</v>
      </c>
      <c r="G20" s="192">
        <f t="shared" si="15"/>
        <v>-11.956981176015939</v>
      </c>
      <c r="H20" s="193">
        <f t="shared" si="15"/>
        <v>-5.1035937042728738</v>
      </c>
      <c r="I20" s="193">
        <f t="shared" si="15"/>
        <v>-20.301170034282286</v>
      </c>
      <c r="J20" s="192">
        <f t="shared" si="15"/>
        <v>-35.577430736444875</v>
      </c>
      <c r="K20" s="193">
        <f t="shared" si="15"/>
        <v>-14.181284313463181</v>
      </c>
      <c r="L20" s="192">
        <f t="shared" si="15"/>
        <v>-31.29080491326048</v>
      </c>
      <c r="M20" s="193">
        <f t="shared" si="15"/>
        <v>-15.896751159026657</v>
      </c>
      <c r="N20" s="194">
        <f t="shared" si="15"/>
        <v>-18.94975979973503</v>
      </c>
      <c r="O20" s="195">
        <f t="shared" si="15"/>
        <v>-26.966519357043275</v>
      </c>
      <c r="P20" s="194">
        <f t="shared" si="15"/>
        <v>-9.4200115890480021</v>
      </c>
      <c r="Q20" s="195">
        <f t="shared" si="15"/>
        <v>-17.957201728340255</v>
      </c>
      <c r="R20" s="193">
        <f t="shared" si="15"/>
        <v>-15.420183382830057</v>
      </c>
      <c r="S20" s="192">
        <f t="shared" si="15"/>
        <v>-12.949115464815339</v>
      </c>
      <c r="T20" s="193">
        <f t="shared" si="15"/>
        <v>-11.673117742949366</v>
      </c>
      <c r="U20" s="193">
        <f t="shared" si="15"/>
        <v>-4.4071370974993709</v>
      </c>
      <c r="V20" s="192">
        <f t="shared" si="13"/>
        <v>-302.11697234736005</v>
      </c>
      <c r="W20" s="192">
        <f t="shared" si="3"/>
        <v>-1.0656207270986361E-3</v>
      </c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</row>
    <row r="21" spans="1:73" ht="13.95" customHeight="1" x14ac:dyDescent="0.25">
      <c r="A21" s="171" t="s">
        <v>21</v>
      </c>
      <c r="B21" s="172">
        <f>SUM(B7:B20)-B9-B12-B13</f>
        <v>1639142.0074484188</v>
      </c>
      <c r="C21" s="173">
        <f t="shared" ref="C21:R21" si="16">SUM(C7:C20)-C9-C12-C13</f>
        <v>1524643.0330128823</v>
      </c>
      <c r="D21" s="172">
        <f t="shared" si="16"/>
        <v>1382679.2203653017</v>
      </c>
      <c r="E21" s="173">
        <f t="shared" si="16"/>
        <v>1853627.6475761402</v>
      </c>
      <c r="F21" s="172">
        <f t="shared" si="16"/>
        <v>1140500.4847579449</v>
      </c>
      <c r="G21" s="173">
        <f t="shared" si="16"/>
        <v>1589823.7276757469</v>
      </c>
      <c r="H21" s="172">
        <f t="shared" si="16"/>
        <v>816865.84997565194</v>
      </c>
      <c r="I21" s="172">
        <f t="shared" si="16"/>
        <v>2679322.9272291549</v>
      </c>
      <c r="J21" s="173">
        <f t="shared" si="16"/>
        <v>5181100.9906718098</v>
      </c>
      <c r="K21" s="172">
        <f>SUM(K7:K20)-K9-K12-K13</f>
        <v>2144019.3098624349</v>
      </c>
      <c r="L21" s="173">
        <f t="shared" si="16"/>
        <v>4294948.9028571676</v>
      </c>
      <c r="M21" s="172">
        <f t="shared" si="16"/>
        <v>2198135.1583968042</v>
      </c>
      <c r="N21" s="174">
        <f t="shared" si="16"/>
        <v>2819671.4114843658</v>
      </c>
      <c r="O21" s="175">
        <f t="shared" si="16"/>
        <v>4297814.9753801152</v>
      </c>
      <c r="P21" s="174">
        <f t="shared" si="16"/>
        <v>1456022.2854045243</v>
      </c>
      <c r="Q21" s="175">
        <f t="shared" si="16"/>
        <v>2722742.2105065729</v>
      </c>
      <c r="R21" s="172">
        <f t="shared" si="16"/>
        <v>2276568.6472431314</v>
      </c>
      <c r="S21" s="173">
        <f t="shared" ref="S21:T21" si="17">SUM(S7:S20)-S9-S12-S13</f>
        <v>1766262.9273565717</v>
      </c>
      <c r="T21" s="172">
        <f t="shared" si="17"/>
        <v>1647098.0671192869</v>
      </c>
      <c r="U21" s="172">
        <f>SUM(U7:U20)-U9-U12-U13</f>
        <v>643008.38977528899</v>
      </c>
      <c r="V21" s="176">
        <f>SUM(V7:V20)-V9-V12-V13</f>
        <v>44073998.174099311</v>
      </c>
      <c r="W21" s="17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</row>
    <row r="22" spans="1:73" x14ac:dyDescent="0.25">
      <c r="A22" s="183" t="s">
        <v>668</v>
      </c>
      <c r="B22" s="184">
        <f t="shared" ref="B22:P22" si="18">B62</f>
        <v>0</v>
      </c>
      <c r="C22" s="197">
        <f t="shared" si="18"/>
        <v>0</v>
      </c>
      <c r="D22" s="198">
        <f t="shared" si="18"/>
        <v>0</v>
      </c>
      <c r="E22" s="197">
        <f t="shared" si="18"/>
        <v>0</v>
      </c>
      <c r="F22" s="198">
        <f t="shared" si="18"/>
        <v>0</v>
      </c>
      <c r="G22" s="197">
        <f t="shared" si="18"/>
        <v>0</v>
      </c>
      <c r="H22" s="198">
        <f t="shared" si="18"/>
        <v>0</v>
      </c>
      <c r="I22" s="184">
        <f>-I62</f>
        <v>71.98</v>
      </c>
      <c r="J22" s="197">
        <f t="shared" si="18"/>
        <v>0</v>
      </c>
      <c r="K22" s="198">
        <f t="shared" si="18"/>
        <v>0</v>
      </c>
      <c r="L22" s="197">
        <f t="shared" si="18"/>
        <v>0</v>
      </c>
      <c r="M22" s="198">
        <f t="shared" si="18"/>
        <v>0</v>
      </c>
      <c r="N22" s="199">
        <f t="shared" si="18"/>
        <v>0</v>
      </c>
      <c r="O22" s="200">
        <f t="shared" si="18"/>
        <v>0</v>
      </c>
      <c r="P22" s="199">
        <f t="shared" si="18"/>
        <v>0</v>
      </c>
      <c r="Q22" s="201"/>
      <c r="R22" s="198">
        <f>R62</f>
        <v>0</v>
      </c>
      <c r="S22" s="197">
        <f>S62</f>
        <v>0</v>
      </c>
      <c r="T22" s="198">
        <f>T62</f>
        <v>0</v>
      </c>
      <c r="U22" s="198">
        <f>U62</f>
        <v>0</v>
      </c>
      <c r="V22" s="186">
        <f>SUM(B22:U22)</f>
        <v>71.98</v>
      </c>
      <c r="W22" s="18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</row>
    <row r="23" spans="1:73" x14ac:dyDescent="0.25">
      <c r="A23" s="202" t="s">
        <v>30</v>
      </c>
      <c r="B23" s="203">
        <f>B16</f>
        <v>73636.116694191485</v>
      </c>
      <c r="C23" s="204">
        <f t="shared" ref="C23:T23" si="19">C16</f>
        <v>200973.26497118775</v>
      </c>
      <c r="D23" s="205">
        <f t="shared" si="19"/>
        <v>98645.157329524984</v>
      </c>
      <c r="E23" s="204">
        <f t="shared" si="19"/>
        <v>115374.99081830709</v>
      </c>
      <c r="F23" s="205">
        <f t="shared" si="19"/>
        <v>6465.5512434165566</v>
      </c>
      <c r="G23" s="204">
        <f t="shared" si="19"/>
        <v>280601.52978456247</v>
      </c>
      <c r="H23" s="205">
        <f t="shared" si="19"/>
        <v>2531.2277334756741</v>
      </c>
      <c r="I23" s="205">
        <f>I16-I22</f>
        <v>189010.58237100986</v>
      </c>
      <c r="J23" s="204">
        <f t="shared" si="19"/>
        <v>561306.5720929089</v>
      </c>
      <c r="K23" s="205">
        <f t="shared" si="19"/>
        <v>124281.98382142204</v>
      </c>
      <c r="L23" s="204">
        <f t="shared" si="19"/>
        <v>471021.77837208915</v>
      </c>
      <c r="M23" s="205">
        <f t="shared" si="19"/>
        <v>278407.13527718373</v>
      </c>
      <c r="N23" s="204">
        <f t="shared" si="19"/>
        <v>34716.171447835288</v>
      </c>
      <c r="O23" s="205">
        <f t="shared" si="19"/>
        <v>49150.873627200657</v>
      </c>
      <c r="P23" s="204">
        <f t="shared" si="19"/>
        <v>7296.3976961142307</v>
      </c>
      <c r="Q23" s="205">
        <f t="shared" si="19"/>
        <v>194507.70954038351</v>
      </c>
      <c r="R23" s="205">
        <f t="shared" si="19"/>
        <v>23043.452019716766</v>
      </c>
      <c r="S23" s="204">
        <f t="shared" si="19"/>
        <v>89598.495820369266</v>
      </c>
      <c r="T23" s="205">
        <f t="shared" si="19"/>
        <v>8631.9522295939205</v>
      </c>
      <c r="U23" s="205">
        <f>U16</f>
        <v>6966.090976872697</v>
      </c>
      <c r="V23" s="206">
        <f>SUM(B23:U23)</f>
        <v>2816167.0338673652</v>
      </c>
      <c r="W23" s="20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</row>
    <row r="24" spans="1:73" x14ac:dyDescent="0.25">
      <c r="A24" s="183" t="s">
        <v>669</v>
      </c>
      <c r="B24" s="184">
        <f t="shared" ref="B24:V24" si="20">B21-B22</f>
        <v>1639142.0074484188</v>
      </c>
      <c r="C24" s="185">
        <f t="shared" si="20"/>
        <v>1524643.0330128823</v>
      </c>
      <c r="D24" s="198">
        <f t="shared" si="20"/>
        <v>1382679.2203653017</v>
      </c>
      <c r="E24" s="185">
        <f t="shared" si="20"/>
        <v>1853627.6475761402</v>
      </c>
      <c r="F24" s="184">
        <f t="shared" si="20"/>
        <v>1140500.4847579449</v>
      </c>
      <c r="G24" s="185">
        <f t="shared" si="20"/>
        <v>1589823.7276757469</v>
      </c>
      <c r="H24" s="184">
        <f t="shared" si="20"/>
        <v>816865.84997565194</v>
      </c>
      <c r="I24" s="184">
        <f t="shared" si="20"/>
        <v>2679250.9472291549</v>
      </c>
      <c r="J24" s="185">
        <f t="shared" si="20"/>
        <v>5181100.9906718098</v>
      </c>
      <c r="K24" s="184">
        <f t="shared" si="20"/>
        <v>2144019.3098624349</v>
      </c>
      <c r="L24" s="185">
        <f t="shared" si="20"/>
        <v>4294948.9028571676</v>
      </c>
      <c r="M24" s="184">
        <f t="shared" si="20"/>
        <v>2198135.1583968042</v>
      </c>
      <c r="N24" s="180">
        <f t="shared" si="20"/>
        <v>2819671.4114843658</v>
      </c>
      <c r="O24" s="181">
        <f t="shared" si="20"/>
        <v>4297814.9753801152</v>
      </c>
      <c r="P24" s="180">
        <f t="shared" si="20"/>
        <v>1456022.2854045243</v>
      </c>
      <c r="Q24" s="181">
        <f t="shared" si="20"/>
        <v>2722742.2105065729</v>
      </c>
      <c r="R24" s="184">
        <f t="shared" si="20"/>
        <v>2276568.6472431314</v>
      </c>
      <c r="S24" s="185">
        <f t="shared" si="20"/>
        <v>1766262.9273565717</v>
      </c>
      <c r="T24" s="184">
        <f t="shared" si="20"/>
        <v>1647098.0671192869</v>
      </c>
      <c r="U24" s="184">
        <f t="shared" si="20"/>
        <v>643008.38977528899</v>
      </c>
      <c r="V24" s="186">
        <f t="shared" si="20"/>
        <v>44073926.194099315</v>
      </c>
      <c r="W24" s="18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</row>
    <row r="25" spans="1:73" x14ac:dyDescent="0.25">
      <c r="A25" s="207" t="s">
        <v>139</v>
      </c>
      <c r="B25" s="208">
        <f>B24/B27</f>
        <v>139.71677100747809</v>
      </c>
      <c r="C25" s="209">
        <f t="shared" ref="C25:U25" si="21">C24/C27</f>
        <v>172.8718336813358</v>
      </c>
      <c r="D25" s="208">
        <f t="shared" si="21"/>
        <v>167.811434402185</v>
      </c>
      <c r="E25" s="209">
        <f t="shared" si="21"/>
        <v>164.66311002104905</v>
      </c>
      <c r="F25" s="208">
        <f t="shared" si="21"/>
        <v>163.73281680484607</v>
      </c>
      <c r="G25" s="209">
        <f t="shared" si="21"/>
        <v>154.82290071691409</v>
      </c>
      <c r="H25" s="208">
        <f t="shared" si="21"/>
        <v>135.71792783931349</v>
      </c>
      <c r="I25" s="208">
        <f t="shared" si="21"/>
        <v>151.18659751652675</v>
      </c>
      <c r="J25" s="209">
        <f t="shared" si="21"/>
        <v>162.51897418448465</v>
      </c>
      <c r="K25" s="208">
        <f t="shared" si="21"/>
        <v>181.47068145917532</v>
      </c>
      <c r="L25" s="209">
        <f t="shared" si="21"/>
        <v>147.47581139955886</v>
      </c>
      <c r="M25" s="208">
        <f t="shared" si="21"/>
        <v>216.34874670337118</v>
      </c>
      <c r="N25" s="209">
        <f>N24/N27</f>
        <v>142.74099251474686</v>
      </c>
      <c r="O25" s="208">
        <f>O24/O27</f>
        <v>147.75668771446001</v>
      </c>
      <c r="P25" s="209">
        <f>P24/P27</f>
        <v>150.93076839952082</v>
      </c>
      <c r="Q25" s="208">
        <f>Q24/Q27</f>
        <v>156.20342608296943</v>
      </c>
      <c r="R25" s="208">
        <f t="shared" si="21"/>
        <v>140.28449724267801</v>
      </c>
      <c r="S25" s="209">
        <f t="shared" si="21"/>
        <v>155.89808354721893</v>
      </c>
      <c r="T25" s="208">
        <f t="shared" si="21"/>
        <v>143.07304132563894</v>
      </c>
      <c r="U25" s="208">
        <f t="shared" si="21"/>
        <v>142.14786608084381</v>
      </c>
      <c r="V25" s="210">
        <f>V24/V27</f>
        <v>155.45663956624159</v>
      </c>
      <c r="W25" s="210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</row>
    <row r="26" spans="1:73" ht="14.4" hidden="1" customHeight="1" x14ac:dyDescent="0.25">
      <c r="A26" s="171" t="s">
        <v>140</v>
      </c>
      <c r="B26" s="211">
        <f t="shared" ref="B26:V26" si="22">(B21-B16)/B27</f>
        <v>133.44019435500275</v>
      </c>
      <c r="C26" s="212">
        <f t="shared" si="22"/>
        <v>150.08445585963119</v>
      </c>
      <c r="D26" s="211">
        <f t="shared" si="22"/>
        <v>155.83918147144141</v>
      </c>
      <c r="E26" s="212">
        <f t="shared" si="22"/>
        <v>154.41401558634163</v>
      </c>
      <c r="F26" s="211">
        <f t="shared" si="22"/>
        <v>162.80460771468918</v>
      </c>
      <c r="G26" s="212">
        <f t="shared" si="22"/>
        <v>127.49688838574696</v>
      </c>
      <c r="H26" s="211">
        <f t="shared" si="22"/>
        <v>135.29737777850858</v>
      </c>
      <c r="I26" s="211">
        <f t="shared" si="22"/>
        <v>140.52097962327079</v>
      </c>
      <c r="J26" s="212">
        <f t="shared" si="22"/>
        <v>144.91210482143046</v>
      </c>
      <c r="K26" s="211">
        <f t="shared" si="22"/>
        <v>170.95140292776193</v>
      </c>
      <c r="L26" s="212">
        <f t="shared" si="22"/>
        <v>131.3023200441491</v>
      </c>
      <c r="M26" s="211">
        <f t="shared" si="22"/>
        <v>188.94686717817166</v>
      </c>
      <c r="N26" s="213">
        <f t="shared" si="22"/>
        <v>140.98354632843134</v>
      </c>
      <c r="O26" s="214">
        <f t="shared" si="22"/>
        <v>146.06690573756489</v>
      </c>
      <c r="P26" s="213">
        <f t="shared" si="22"/>
        <v>150.17442632848099</v>
      </c>
      <c r="Q26" s="214">
        <f t="shared" si="22"/>
        <v>145.04453982759156</v>
      </c>
      <c r="R26" s="211">
        <f t="shared" si="22"/>
        <v>138.86453607206437</v>
      </c>
      <c r="S26" s="212">
        <f t="shared" si="22"/>
        <v>147.98972881092027</v>
      </c>
      <c r="T26" s="211">
        <f t="shared" si="22"/>
        <v>142.32323796983417</v>
      </c>
      <c r="U26" s="211">
        <f t="shared" si="22"/>
        <v>140.60789400111165</v>
      </c>
      <c r="V26" s="215">
        <f t="shared" si="22"/>
        <v>145.52351353580269</v>
      </c>
      <c r="W26" s="215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</row>
    <row r="27" spans="1:73" s="222" customFormat="1" ht="14.4" customHeight="1" thickBot="1" x14ac:dyDescent="0.3">
      <c r="A27" s="216" t="s">
        <v>670</v>
      </c>
      <c r="B27" s="217">
        <f t="shared" ref="B27:U27" si="23">365*B4*B28+B34</f>
        <v>11731.89156626506</v>
      </c>
      <c r="C27" s="218">
        <f t="shared" si="23"/>
        <v>8819.4993975903617</v>
      </c>
      <c r="D27" s="217">
        <f t="shared" si="23"/>
        <v>8239.4815662650599</v>
      </c>
      <c r="E27" s="218">
        <f t="shared" si="23"/>
        <v>11257.091204819277</v>
      </c>
      <c r="F27" s="217">
        <f t="shared" si="23"/>
        <v>6965.6193975903616</v>
      </c>
      <c r="G27" s="218">
        <f t="shared" si="23"/>
        <v>10268.66</v>
      </c>
      <c r="H27" s="217">
        <f t="shared" si="23"/>
        <v>6018.8499999999995</v>
      </c>
      <c r="I27" s="217">
        <f t="shared" si="23"/>
        <v>17721.484518072288</v>
      </c>
      <c r="J27" s="218">
        <f t="shared" si="23"/>
        <v>31879.975963855421</v>
      </c>
      <c r="K27" s="217">
        <f t="shared" si="23"/>
        <v>11814.687048192771</v>
      </c>
      <c r="L27" s="218">
        <f t="shared" si="23"/>
        <v>29123.07355421687</v>
      </c>
      <c r="M27" s="217">
        <f t="shared" si="23"/>
        <v>10160.147409638554</v>
      </c>
      <c r="N27" s="219">
        <f t="shared" si="23"/>
        <v>19753.760722891566</v>
      </c>
      <c r="O27" s="220">
        <f t="shared" si="23"/>
        <v>29087.109638554219</v>
      </c>
      <c r="P27" s="219">
        <f t="shared" si="23"/>
        <v>9646.9546987951799</v>
      </c>
      <c r="Q27" s="220">
        <f t="shared" si="23"/>
        <v>17430.745783132526</v>
      </c>
      <c r="R27" s="217">
        <f t="shared" si="23"/>
        <v>16228.226867469877</v>
      </c>
      <c r="S27" s="218">
        <f t="shared" si="23"/>
        <v>11329.6</v>
      </c>
      <c r="T27" s="217">
        <f t="shared" si="23"/>
        <v>11512.288072289157</v>
      </c>
      <c r="U27" s="217">
        <f t="shared" si="23"/>
        <v>4523.5177108433736</v>
      </c>
      <c r="V27" s="221">
        <f>SUM(B27:U27)</f>
        <v>283512.66512048192</v>
      </c>
      <c r="W27" s="221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</row>
    <row r="28" spans="1:73" s="229" customFormat="1" x14ac:dyDescent="0.25">
      <c r="A28" s="223" t="s">
        <v>141</v>
      </c>
      <c r="B28" s="224">
        <f>$A$1</f>
        <v>0.97</v>
      </c>
      <c r="C28" s="225">
        <f t="shared" ref="C28:U28" si="24">$A$1</f>
        <v>0.97</v>
      </c>
      <c r="D28" s="224">
        <f t="shared" si="24"/>
        <v>0.97</v>
      </c>
      <c r="E28" s="225">
        <f t="shared" si="24"/>
        <v>0.97</v>
      </c>
      <c r="F28" s="224">
        <f t="shared" si="24"/>
        <v>0.97</v>
      </c>
      <c r="G28" s="225">
        <f t="shared" si="24"/>
        <v>0.97</v>
      </c>
      <c r="H28" s="224">
        <f t="shared" si="24"/>
        <v>0.97</v>
      </c>
      <c r="I28" s="224">
        <f t="shared" si="24"/>
        <v>0.97</v>
      </c>
      <c r="J28" s="225">
        <f t="shared" si="24"/>
        <v>0.97</v>
      </c>
      <c r="K28" s="224">
        <f t="shared" si="24"/>
        <v>0.97</v>
      </c>
      <c r="L28" s="225">
        <f t="shared" si="24"/>
        <v>0.97</v>
      </c>
      <c r="M28" s="224">
        <f t="shared" si="24"/>
        <v>0.97</v>
      </c>
      <c r="N28" s="226">
        <f t="shared" si="24"/>
        <v>0.97</v>
      </c>
      <c r="O28" s="227">
        <f t="shared" si="24"/>
        <v>0.97</v>
      </c>
      <c r="P28" s="226">
        <f t="shared" si="24"/>
        <v>0.97</v>
      </c>
      <c r="Q28" s="227">
        <f t="shared" si="24"/>
        <v>0.97</v>
      </c>
      <c r="R28" s="224">
        <f t="shared" si="24"/>
        <v>0.97</v>
      </c>
      <c r="S28" s="225">
        <f t="shared" si="24"/>
        <v>0.97</v>
      </c>
      <c r="T28" s="224">
        <f t="shared" si="24"/>
        <v>0.97</v>
      </c>
      <c r="U28" s="224">
        <f t="shared" si="24"/>
        <v>0.97</v>
      </c>
      <c r="V28" s="228">
        <f>$A$1</f>
        <v>0.97</v>
      </c>
      <c r="W28" s="228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</row>
    <row r="29" spans="1:73" x14ac:dyDescent="0.25">
      <c r="A29" s="183" t="s">
        <v>671</v>
      </c>
      <c r="B29" s="187">
        <f t="shared" ref="B29:U29" si="25">-B55/B27</f>
        <v>0.49424595916598457</v>
      </c>
      <c r="C29" s="188">
        <f t="shared" si="25"/>
        <v>0</v>
      </c>
      <c r="D29" s="187">
        <f t="shared" si="25"/>
        <v>8.867062740831877E-2</v>
      </c>
      <c r="E29" s="188">
        <f t="shared" si="25"/>
        <v>1.3851713303454871</v>
      </c>
      <c r="F29" s="230">
        <f t="shared" si="25"/>
        <v>10.905778174770644</v>
      </c>
      <c r="G29" s="231">
        <f t="shared" si="25"/>
        <v>4.9811757327635743E-2</v>
      </c>
      <c r="H29" s="230">
        <f t="shared" si="25"/>
        <v>0</v>
      </c>
      <c r="I29" s="230">
        <f t="shared" si="25"/>
        <v>0.26964671019106029</v>
      </c>
      <c r="J29" s="231">
        <f t="shared" si="25"/>
        <v>1.462485418836605</v>
      </c>
      <c r="K29" s="230">
        <f t="shared" si="25"/>
        <v>-1.3119264130124336E-3</v>
      </c>
      <c r="L29" s="231">
        <f t="shared" si="25"/>
        <v>1.916006560781441E-2</v>
      </c>
      <c r="M29" s="230">
        <f t="shared" si="25"/>
        <v>2.2883526254691533E-2</v>
      </c>
      <c r="N29" s="232">
        <f t="shared" si="25"/>
        <v>0.10671385715212964</v>
      </c>
      <c r="O29" s="233">
        <f t="shared" si="25"/>
        <v>0.11881551804030609</v>
      </c>
      <c r="P29" s="232">
        <f t="shared" si="25"/>
        <v>0.28730413757889323</v>
      </c>
      <c r="Q29" s="233">
        <f t="shared" si="25"/>
        <v>1.3594403988686661</v>
      </c>
      <c r="R29" s="230">
        <f t="shared" si="25"/>
        <v>2.8653777384152236E-3</v>
      </c>
      <c r="S29" s="231">
        <f t="shared" si="25"/>
        <v>1.2312879536788586E-2</v>
      </c>
      <c r="T29" s="230">
        <f t="shared" si="25"/>
        <v>2.5406330884303605</v>
      </c>
      <c r="U29" s="230">
        <f t="shared" si="25"/>
        <v>3.3854183798795887</v>
      </c>
      <c r="V29" s="234">
        <f>SUMPRODUCT(B29:U29,$B$27:$U$27)/$V$27</f>
        <v>0.80263345520489249</v>
      </c>
      <c r="W29" s="234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</row>
    <row r="30" spans="1:73" x14ac:dyDescent="0.25">
      <c r="A30" s="177" t="s">
        <v>672</v>
      </c>
      <c r="B30" s="235">
        <f t="shared" ref="B30:M30" si="26">-B58/B27</f>
        <v>27.073913716807336</v>
      </c>
      <c r="C30" s="236">
        <f t="shared" si="26"/>
        <v>27.13700621890063</v>
      </c>
      <c r="D30" s="235">
        <f t="shared" si="26"/>
        <v>27.720485586756929</v>
      </c>
      <c r="E30" s="236">
        <f t="shared" si="26"/>
        <v>26.097933707264168</v>
      </c>
      <c r="F30" s="237">
        <f t="shared" si="26"/>
        <v>20.503879389305556</v>
      </c>
      <c r="G30" s="238">
        <f t="shared" si="26"/>
        <v>25.731680667195135</v>
      </c>
      <c r="H30" s="237">
        <f t="shared" si="26"/>
        <v>27.810462131470299</v>
      </c>
      <c r="I30" s="237">
        <f t="shared" si="26"/>
        <v>26.967822560950225</v>
      </c>
      <c r="J30" s="238">
        <f t="shared" si="26"/>
        <v>27.570198641194498</v>
      </c>
      <c r="K30" s="237">
        <f t="shared" si="26"/>
        <v>26.578757331370358</v>
      </c>
      <c r="L30" s="238">
        <f t="shared" si="26"/>
        <v>23.887440613192755</v>
      </c>
      <c r="M30" s="237">
        <f t="shared" si="26"/>
        <v>26.250162448134013</v>
      </c>
      <c r="N30" s="232">
        <f>-N58/N27</f>
        <v>30.643605969091233</v>
      </c>
      <c r="O30" s="233">
        <f>-O58/O27</f>
        <v>30.012565732653236</v>
      </c>
      <c r="P30" s="232">
        <f>-P58/P27</f>
        <v>35.634600838639088</v>
      </c>
      <c r="Q30" s="233">
        <f>(-Q60-75000)/(Q27-5800)</f>
        <v>30.113003631111109</v>
      </c>
      <c r="R30" s="237">
        <f>-R58/R27</f>
        <v>27.187956121344815</v>
      </c>
      <c r="S30" s="238">
        <f>-S58/S27</f>
        <v>33.620325518994491</v>
      </c>
      <c r="T30" s="237">
        <f>-T58/T27</f>
        <v>27.179040173009053</v>
      </c>
      <c r="U30" s="237">
        <f>-U58/U27</f>
        <v>23.701215923837079</v>
      </c>
      <c r="V30" s="234">
        <f>SUMPRODUCT(B30:U30,$B$27:$U$27)/$V$27</f>
        <v>27.780152670475722</v>
      </c>
      <c r="W30" s="234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</row>
    <row r="31" spans="1:73" x14ac:dyDescent="0.25">
      <c r="A31" s="183" t="s">
        <v>38</v>
      </c>
      <c r="B31" s="187">
        <f t="shared" ref="B31:U31" si="27">-(B52+B53+B56+B57+B63+B64+B54)/B27</f>
        <v>2.0235887852919503</v>
      </c>
      <c r="C31" s="188">
        <f t="shared" si="27"/>
        <v>4.2017480890239396</v>
      </c>
      <c r="D31" s="187">
        <f t="shared" si="27"/>
        <v>2.9922782389665308</v>
      </c>
      <c r="E31" s="188">
        <f t="shared" si="27"/>
        <v>2.7512982977684421</v>
      </c>
      <c r="F31" s="230">
        <f t="shared" si="27"/>
        <v>1.8209108313228377</v>
      </c>
      <c r="G31" s="231">
        <f t="shared" si="27"/>
        <v>4.4158835910690453</v>
      </c>
      <c r="H31" s="230">
        <f t="shared" si="27"/>
        <v>1.5646512044084651</v>
      </c>
      <c r="I31" s="230">
        <f t="shared" si="27"/>
        <v>2.6332335153256445</v>
      </c>
      <c r="J31" s="231">
        <f t="shared" si="27"/>
        <v>3.4716598443912092</v>
      </c>
      <c r="K31" s="230">
        <f t="shared" si="27"/>
        <v>2.8225584051736932</v>
      </c>
      <c r="L31" s="231">
        <f t="shared" si="27"/>
        <v>4.5250633847718023</v>
      </c>
      <c r="M31" s="230">
        <f t="shared" si="27"/>
        <v>7.6466470327074942</v>
      </c>
      <c r="N31" s="232">
        <f t="shared" si="27"/>
        <v>1.6498974352810205</v>
      </c>
      <c r="O31" s="233">
        <f t="shared" si="27"/>
        <v>1.5790831732909032</v>
      </c>
      <c r="P31" s="232">
        <f t="shared" si="27"/>
        <v>1.6664322810486045</v>
      </c>
      <c r="Q31" s="233">
        <f t="shared" si="27"/>
        <v>2.6710186732993488</v>
      </c>
      <c r="R31" s="230">
        <f t="shared" si="27"/>
        <v>1.6058824957884221</v>
      </c>
      <c r="S31" s="231">
        <f t="shared" si="27"/>
        <v>2.3135756888052605</v>
      </c>
      <c r="T31" s="230">
        <f t="shared" si="27"/>
        <v>1.6854905621978971</v>
      </c>
      <c r="U31" s="230">
        <f t="shared" si="27"/>
        <v>1.6582041935173017</v>
      </c>
      <c r="V31" s="234">
        <f>SUMPRODUCT(B31:U31,$B$27:$U$27)/$V$27</f>
        <v>2.8371505889084214</v>
      </c>
      <c r="W31" s="234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</row>
    <row r="32" spans="1:73" x14ac:dyDescent="0.25">
      <c r="A32" s="183" t="s">
        <v>673</v>
      </c>
      <c r="B32" s="184">
        <f t="shared" ref="B32:U32" si="28">B51</f>
        <v>-50764.2</v>
      </c>
      <c r="C32" s="185">
        <f t="shared" si="28"/>
        <v>-5270.6</v>
      </c>
      <c r="D32" s="184">
        <f t="shared" si="28"/>
        <v>-101553.56</v>
      </c>
      <c r="E32" s="185">
        <f t="shared" si="28"/>
        <v>-129581.06000000001</v>
      </c>
      <c r="F32" s="184">
        <f t="shared" si="28"/>
        <v>-19153.18</v>
      </c>
      <c r="G32" s="185">
        <f t="shared" si="28"/>
        <v>-58571.44</v>
      </c>
      <c r="H32" s="184">
        <f t="shared" si="28"/>
        <v>0</v>
      </c>
      <c r="I32" s="184">
        <f t="shared" si="28"/>
        <v>-55620.87000000001</v>
      </c>
      <c r="J32" s="185">
        <f t="shared" si="28"/>
        <v>-56203.29</v>
      </c>
      <c r="K32" s="184">
        <f t="shared" si="28"/>
        <v>-95792.449999999983</v>
      </c>
      <c r="L32" s="185">
        <f t="shared" si="28"/>
        <v>-102442.99000000003</v>
      </c>
      <c r="M32" s="184">
        <f t="shared" si="28"/>
        <v>-76584.53</v>
      </c>
      <c r="N32" s="180">
        <f t="shared" si="28"/>
        <v>-247213.72</v>
      </c>
      <c r="O32" s="181">
        <f t="shared" si="28"/>
        <v>-108413</v>
      </c>
      <c r="P32" s="180">
        <f t="shared" si="28"/>
        <v>-161774.51999999999</v>
      </c>
      <c r="Q32" s="181">
        <f t="shared" si="28"/>
        <v>-221428.1</v>
      </c>
      <c r="R32" s="184">
        <f t="shared" si="28"/>
        <v>-127184.74</v>
      </c>
      <c r="S32" s="185">
        <f t="shared" si="28"/>
        <v>0</v>
      </c>
      <c r="T32" s="184">
        <f t="shared" si="28"/>
        <v>-28446.080000000005</v>
      </c>
      <c r="U32" s="184">
        <f t="shared" si="28"/>
        <v>-130680.56</v>
      </c>
      <c r="V32" s="186">
        <f>SUM(B32:U32)</f>
        <v>-1776678.8900000001</v>
      </c>
      <c r="W32" s="18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</row>
    <row r="33" spans="1:86" x14ac:dyDescent="0.25">
      <c r="A33" s="183" t="s">
        <v>674</v>
      </c>
      <c r="B33" s="184">
        <f>166</f>
        <v>166</v>
      </c>
      <c r="C33" s="185">
        <f>166</f>
        <v>166</v>
      </c>
      <c r="D33" s="184">
        <f>166</f>
        <v>166</v>
      </c>
      <c r="E33" s="185">
        <f>166</f>
        <v>166</v>
      </c>
      <c r="F33" s="184">
        <f>166</f>
        <v>166</v>
      </c>
      <c r="G33" s="185">
        <f>166</f>
        <v>166</v>
      </c>
      <c r="H33" s="184">
        <f>166</f>
        <v>166</v>
      </c>
      <c r="I33" s="184">
        <f>166</f>
        <v>166</v>
      </c>
      <c r="J33" s="185">
        <f>166</f>
        <v>166</v>
      </c>
      <c r="K33" s="184">
        <f>166</f>
        <v>166</v>
      </c>
      <c r="L33" s="185">
        <f>166</f>
        <v>166</v>
      </c>
      <c r="M33" s="184">
        <f>166</f>
        <v>166</v>
      </c>
      <c r="N33" s="180">
        <f>166</f>
        <v>166</v>
      </c>
      <c r="O33" s="181">
        <f>166</f>
        <v>166</v>
      </c>
      <c r="P33" s="180">
        <f>166</f>
        <v>166</v>
      </c>
      <c r="Q33" s="181">
        <f>166</f>
        <v>166</v>
      </c>
      <c r="R33" s="184">
        <f>166</f>
        <v>166</v>
      </c>
      <c r="S33" s="185">
        <f>166</f>
        <v>166</v>
      </c>
      <c r="T33" s="184">
        <f>166</f>
        <v>166</v>
      </c>
      <c r="U33" s="184">
        <f>166</f>
        <v>166</v>
      </c>
      <c r="V33" s="239">
        <f>166</f>
        <v>166</v>
      </c>
      <c r="W33" s="239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</row>
    <row r="34" spans="1:86" x14ac:dyDescent="0.25">
      <c r="A34" s="240" t="s">
        <v>675</v>
      </c>
      <c r="B34" s="196">
        <f>B32/B33</f>
        <v>-305.80843373493974</v>
      </c>
      <c r="C34" s="241">
        <f>C32/C33</f>
        <v>-31.750602409638557</v>
      </c>
      <c r="D34" s="241">
        <f t="shared" ref="D34:T34" si="29">D32/D33</f>
        <v>-611.76843373493978</v>
      </c>
      <c r="E34" s="242">
        <f t="shared" si="29"/>
        <v>-780.60879518072295</v>
      </c>
      <c r="F34" s="241">
        <f t="shared" si="29"/>
        <v>-115.38060240963856</v>
      </c>
      <c r="G34" s="242">
        <f t="shared" si="29"/>
        <v>-352.84000000000003</v>
      </c>
      <c r="H34" s="241">
        <f t="shared" si="29"/>
        <v>0</v>
      </c>
      <c r="I34" s="241">
        <f t="shared" si="29"/>
        <v>-335.06548192771089</v>
      </c>
      <c r="J34" s="242">
        <f t="shared" si="29"/>
        <v>-338.57403614457832</v>
      </c>
      <c r="K34" s="241">
        <f t="shared" si="29"/>
        <v>-577.06295180722884</v>
      </c>
      <c r="L34" s="242">
        <f t="shared" si="29"/>
        <v>-617.12644578313268</v>
      </c>
      <c r="M34" s="241">
        <f t="shared" si="29"/>
        <v>-461.35259036144578</v>
      </c>
      <c r="N34" s="243">
        <f t="shared" si="29"/>
        <v>-1489.2392771084337</v>
      </c>
      <c r="O34" s="244">
        <f t="shared" si="29"/>
        <v>-653.09036144578317</v>
      </c>
      <c r="P34" s="243">
        <f t="shared" si="29"/>
        <v>-974.54530120481922</v>
      </c>
      <c r="Q34" s="244">
        <f>Q32/Q33</f>
        <v>-1333.9042168674698</v>
      </c>
      <c r="R34" s="241">
        <f t="shared" si="29"/>
        <v>-766.17313253012048</v>
      </c>
      <c r="S34" s="242">
        <f>S32/S33</f>
        <v>0</v>
      </c>
      <c r="T34" s="241">
        <f t="shared" si="29"/>
        <v>-171.36192771084342</v>
      </c>
      <c r="U34" s="241">
        <f>U32/U33</f>
        <v>-787.23228915662651</v>
      </c>
      <c r="V34" s="239">
        <f>V32/V33</f>
        <v>-10702.884879518073</v>
      </c>
      <c r="W34" s="239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</row>
    <row r="35" spans="1:86" x14ac:dyDescent="0.25">
      <c r="A35" s="177" t="s">
        <v>39</v>
      </c>
      <c r="B35" s="235">
        <f>SUM(B29:B31)</f>
        <v>29.591748461265269</v>
      </c>
      <c r="C35" s="236">
        <f t="shared" ref="C35:R35" si="30">SUM(C29:C31)</f>
        <v>31.338754307924571</v>
      </c>
      <c r="D35" s="235">
        <f t="shared" si="30"/>
        <v>30.80143445313178</v>
      </c>
      <c r="E35" s="236">
        <f t="shared" si="30"/>
        <v>30.234403335378097</v>
      </c>
      <c r="F35" s="237">
        <f t="shared" si="30"/>
        <v>33.230568395399033</v>
      </c>
      <c r="G35" s="238">
        <f t="shared" si="30"/>
        <v>30.197376015591814</v>
      </c>
      <c r="H35" s="237">
        <f t="shared" si="30"/>
        <v>29.375113335878765</v>
      </c>
      <c r="I35" s="237">
        <f t="shared" si="30"/>
        <v>29.870702786466932</v>
      </c>
      <c r="J35" s="238">
        <f t="shared" si="30"/>
        <v>32.504343904422313</v>
      </c>
      <c r="K35" s="237">
        <f t="shared" si="30"/>
        <v>29.400003810131039</v>
      </c>
      <c r="L35" s="238">
        <f t="shared" si="30"/>
        <v>28.43166406357237</v>
      </c>
      <c r="M35" s="237">
        <f t="shared" si="30"/>
        <v>33.9196930070962</v>
      </c>
      <c r="N35" s="232">
        <f t="shared" si="30"/>
        <v>32.400217261524382</v>
      </c>
      <c r="O35" s="233">
        <f t="shared" si="30"/>
        <v>31.710464423984448</v>
      </c>
      <c r="P35" s="232">
        <f>SUM(P29:P31)</f>
        <v>37.588337257266588</v>
      </c>
      <c r="Q35" s="233">
        <f t="shared" si="30"/>
        <v>34.143462703279127</v>
      </c>
      <c r="R35" s="237">
        <f t="shared" si="30"/>
        <v>28.796703994871653</v>
      </c>
      <c r="S35" s="238">
        <f>SUM(S29:S31)</f>
        <v>35.946214087336536</v>
      </c>
      <c r="T35" s="237">
        <f>SUM(T29:T31)</f>
        <v>31.405163823637313</v>
      </c>
      <c r="U35" s="237">
        <f>SUM(U29:U31)</f>
        <v>28.744838497233971</v>
      </c>
      <c r="V35" s="245">
        <f>SUM(V29:V31)</f>
        <v>31.419936714589035</v>
      </c>
      <c r="W35" s="245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</row>
    <row r="36" spans="1:86" s="251" customFormat="1" ht="14.4" customHeight="1" x14ac:dyDescent="0.25">
      <c r="A36" s="246" t="s">
        <v>676</v>
      </c>
      <c r="B36" s="247">
        <f>B25-B35</f>
        <v>110.12502254621282</v>
      </c>
      <c r="C36" s="248">
        <f t="shared" ref="C36:M36" si="31">C25-C35</f>
        <v>141.53307937341123</v>
      </c>
      <c r="D36" s="247">
        <f t="shared" si="31"/>
        <v>137.00999994905322</v>
      </c>
      <c r="E36" s="248">
        <f t="shared" si="31"/>
        <v>134.42870668567096</v>
      </c>
      <c r="F36" s="145">
        <f t="shared" si="31"/>
        <v>130.50224840944702</v>
      </c>
      <c r="G36" s="249">
        <f t="shared" si="31"/>
        <v>124.62552470132228</v>
      </c>
      <c r="H36" s="145">
        <f t="shared" si="31"/>
        <v>106.34281450343472</v>
      </c>
      <c r="I36" s="145">
        <f t="shared" si="31"/>
        <v>121.31589473005981</v>
      </c>
      <c r="J36" s="249">
        <f t="shared" si="31"/>
        <v>130.01463028006233</v>
      </c>
      <c r="K36" s="145">
        <f t="shared" si="31"/>
        <v>152.07067764904428</v>
      </c>
      <c r="L36" s="249">
        <f t="shared" si="31"/>
        <v>119.04414733598649</v>
      </c>
      <c r="M36" s="145">
        <f t="shared" si="31"/>
        <v>182.42905369627499</v>
      </c>
      <c r="N36" s="249">
        <f>((N24+N32)+(N53+N54+N55+N56+N57+N60))/N27</f>
        <v>97.826007889784819</v>
      </c>
      <c r="O36" s="145">
        <f>((O24+O32)+(O53+O54+O55+O56+O57+O60))/O27</f>
        <v>112.31903962227425</v>
      </c>
      <c r="P36" s="249">
        <f>((P24+P32)+(P53+P54+P55+P56+P57+P60))/P27</f>
        <v>96.572940142135366</v>
      </c>
      <c r="Q36" s="145">
        <f>((Q24+Q32)+(Q53+Q54+Q55+Q56+Q57+Q60))/Q27</f>
        <v>115.14805149487916</v>
      </c>
      <c r="R36" s="145">
        <f t="shared" ref="R36:T36" si="32">R25-R35</f>
        <v>111.48779324780637</v>
      </c>
      <c r="S36" s="249">
        <f t="shared" si="32"/>
        <v>119.9518694598824</v>
      </c>
      <c r="T36" s="145">
        <f t="shared" si="32"/>
        <v>111.66787750200163</v>
      </c>
      <c r="U36" s="145">
        <f>U25-U35</f>
        <v>113.40302758360984</v>
      </c>
      <c r="V36" s="250">
        <f>V25-V35</f>
        <v>124.03670285165256</v>
      </c>
      <c r="W36" s="250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  <c r="CH36" s="157"/>
    </row>
    <row r="37" spans="1:86" ht="14.4" customHeight="1" x14ac:dyDescent="0.25">
      <c r="A37" s="177" t="s">
        <v>360</v>
      </c>
      <c r="B37" s="235"/>
      <c r="C37" s="236"/>
      <c r="D37" s="235"/>
      <c r="E37" s="236"/>
      <c r="F37" s="252"/>
      <c r="G37" s="253"/>
      <c r="H37" s="252"/>
      <c r="I37" s="252"/>
      <c r="J37" s="253"/>
      <c r="K37" s="252"/>
      <c r="L37" s="253"/>
      <c r="M37" s="252"/>
      <c r="N37" s="199"/>
      <c r="O37" s="200"/>
      <c r="P37" s="199"/>
      <c r="Q37" s="200"/>
      <c r="R37" s="252"/>
      <c r="S37" s="253"/>
      <c r="T37" s="252"/>
      <c r="U37" s="252"/>
      <c r="V37" s="254"/>
      <c r="W37" s="254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57"/>
      <c r="CH37" s="157"/>
    </row>
    <row r="38" spans="1:86" ht="14.4" customHeight="1" x14ac:dyDescent="0.25">
      <c r="A38" s="769" t="s">
        <v>814</v>
      </c>
      <c r="B38" s="187">
        <v>115</v>
      </c>
      <c r="C38" s="187">
        <v>115</v>
      </c>
      <c r="D38" s="187">
        <v>115</v>
      </c>
      <c r="E38" s="188">
        <v>115</v>
      </c>
      <c r="F38" s="230">
        <v>115</v>
      </c>
      <c r="G38" s="231">
        <v>115</v>
      </c>
      <c r="H38" s="230">
        <v>115</v>
      </c>
      <c r="I38" s="230">
        <v>115</v>
      </c>
      <c r="J38" s="231">
        <v>115</v>
      </c>
      <c r="K38" s="230">
        <v>115</v>
      </c>
      <c r="L38" s="231">
        <v>115</v>
      </c>
      <c r="M38" s="230">
        <v>115</v>
      </c>
      <c r="N38" s="232">
        <v>115</v>
      </c>
      <c r="O38" s="233">
        <v>115</v>
      </c>
      <c r="P38" s="232">
        <v>115</v>
      </c>
      <c r="Q38" s="233">
        <v>115</v>
      </c>
      <c r="R38" s="230">
        <v>115</v>
      </c>
      <c r="S38" s="231">
        <v>115</v>
      </c>
      <c r="T38" s="230">
        <v>115</v>
      </c>
      <c r="U38" s="230">
        <v>115</v>
      </c>
      <c r="V38" s="234">
        <v>115</v>
      </c>
      <c r="W38" s="234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7"/>
      <c r="BW38" s="157"/>
      <c r="BX38" s="157"/>
      <c r="BY38" s="157"/>
      <c r="BZ38" s="157"/>
      <c r="CA38" s="157"/>
      <c r="CB38" s="157"/>
      <c r="CC38" s="157"/>
      <c r="CD38" s="157"/>
      <c r="CE38" s="157"/>
      <c r="CF38" s="157"/>
      <c r="CG38" s="157"/>
      <c r="CH38" s="157"/>
    </row>
    <row r="39" spans="1:86" x14ac:dyDescent="0.25">
      <c r="A39" s="177" t="s">
        <v>41</v>
      </c>
      <c r="B39" s="235">
        <f>-0.05*B38</f>
        <v>-5.75</v>
      </c>
      <c r="C39" s="236">
        <f>-0.05*C38</f>
        <v>-5.75</v>
      </c>
      <c r="D39" s="235">
        <f t="shared" ref="D39:R39" si="33">-0.05*D38</f>
        <v>-5.75</v>
      </c>
      <c r="E39" s="236">
        <f t="shared" si="33"/>
        <v>-5.75</v>
      </c>
      <c r="F39" s="237">
        <f t="shared" si="33"/>
        <v>-5.75</v>
      </c>
      <c r="G39" s="238">
        <f t="shared" si="33"/>
        <v>-5.75</v>
      </c>
      <c r="H39" s="237">
        <f t="shared" si="33"/>
        <v>-5.75</v>
      </c>
      <c r="I39" s="237">
        <f t="shared" si="33"/>
        <v>-5.75</v>
      </c>
      <c r="J39" s="238">
        <f t="shared" si="33"/>
        <v>-5.75</v>
      </c>
      <c r="K39" s="237">
        <f t="shared" si="33"/>
        <v>-5.75</v>
      </c>
      <c r="L39" s="238">
        <f t="shared" si="33"/>
        <v>-5.75</v>
      </c>
      <c r="M39" s="237">
        <f t="shared" si="33"/>
        <v>-5.75</v>
      </c>
      <c r="N39" s="232">
        <f t="shared" si="33"/>
        <v>-5.75</v>
      </c>
      <c r="O39" s="233">
        <f t="shared" si="33"/>
        <v>-5.75</v>
      </c>
      <c r="P39" s="232">
        <f t="shared" si="33"/>
        <v>-5.75</v>
      </c>
      <c r="Q39" s="233">
        <f t="shared" si="33"/>
        <v>-5.75</v>
      </c>
      <c r="R39" s="237">
        <f t="shared" si="33"/>
        <v>-5.75</v>
      </c>
      <c r="S39" s="238">
        <f>-0.05*S38</f>
        <v>-5.75</v>
      </c>
      <c r="T39" s="237">
        <f>-0.05*T38</f>
        <v>-5.75</v>
      </c>
      <c r="U39" s="237">
        <f>-0.05*U38</f>
        <v>-5.75</v>
      </c>
      <c r="V39" s="245">
        <f>-0.05*V38</f>
        <v>-5.75</v>
      </c>
      <c r="W39" s="245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</row>
    <row r="40" spans="1:86" x14ac:dyDescent="0.25">
      <c r="A40" s="183" t="s">
        <v>42</v>
      </c>
      <c r="B40" s="187">
        <f>B38+B39</f>
        <v>109.25</v>
      </c>
      <c r="C40" s="188">
        <f t="shared" ref="C40:V40" si="34">C38+C39</f>
        <v>109.25</v>
      </c>
      <c r="D40" s="187">
        <f t="shared" si="34"/>
        <v>109.25</v>
      </c>
      <c r="E40" s="188">
        <f t="shared" si="34"/>
        <v>109.25</v>
      </c>
      <c r="F40" s="230">
        <f t="shared" si="34"/>
        <v>109.25</v>
      </c>
      <c r="G40" s="231">
        <f t="shared" si="34"/>
        <v>109.25</v>
      </c>
      <c r="H40" s="230">
        <f t="shared" si="34"/>
        <v>109.25</v>
      </c>
      <c r="I40" s="230">
        <f t="shared" si="34"/>
        <v>109.25</v>
      </c>
      <c r="J40" s="231">
        <f t="shared" si="34"/>
        <v>109.25</v>
      </c>
      <c r="K40" s="230">
        <f t="shared" si="34"/>
        <v>109.25</v>
      </c>
      <c r="L40" s="231">
        <f t="shared" si="34"/>
        <v>109.25</v>
      </c>
      <c r="M40" s="230">
        <f t="shared" si="34"/>
        <v>109.25</v>
      </c>
      <c r="N40" s="232">
        <f t="shared" si="34"/>
        <v>109.25</v>
      </c>
      <c r="O40" s="233">
        <f t="shared" si="34"/>
        <v>109.25</v>
      </c>
      <c r="P40" s="232">
        <f t="shared" si="34"/>
        <v>109.25</v>
      </c>
      <c r="Q40" s="233">
        <f t="shared" si="34"/>
        <v>109.25</v>
      </c>
      <c r="R40" s="230">
        <f t="shared" si="34"/>
        <v>109.25</v>
      </c>
      <c r="S40" s="231">
        <f t="shared" si="34"/>
        <v>109.25</v>
      </c>
      <c r="T40" s="230">
        <f t="shared" si="34"/>
        <v>109.25</v>
      </c>
      <c r="U40" s="230">
        <f t="shared" si="34"/>
        <v>109.25</v>
      </c>
      <c r="V40" s="234">
        <f t="shared" si="34"/>
        <v>109.25</v>
      </c>
      <c r="W40" s="234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</row>
    <row r="41" spans="1:86" ht="14.4" customHeight="1" x14ac:dyDescent="0.25">
      <c r="A41" s="255" t="s">
        <v>43</v>
      </c>
      <c r="B41" s="235">
        <f>B25-B40</f>
        <v>30.466771007478087</v>
      </c>
      <c r="C41" s="236">
        <f t="shared" ref="C41:S41" si="35">C25-C40</f>
        <v>63.621833681335801</v>
      </c>
      <c r="D41" s="235">
        <f t="shared" si="35"/>
        <v>58.561434402185</v>
      </c>
      <c r="E41" s="236">
        <f>E25-E40</f>
        <v>55.41311002104905</v>
      </c>
      <c r="F41" s="237">
        <f t="shared" si="35"/>
        <v>54.482816804846067</v>
      </c>
      <c r="G41" s="238">
        <f t="shared" si="35"/>
        <v>45.572900716914091</v>
      </c>
      <c r="H41" s="237">
        <f t="shared" si="35"/>
        <v>26.467927839313489</v>
      </c>
      <c r="I41" s="237">
        <f>I25-I40</f>
        <v>41.936597516526746</v>
      </c>
      <c r="J41" s="238">
        <f t="shared" si="35"/>
        <v>53.268974184484648</v>
      </c>
      <c r="K41" s="237">
        <f>K25-K40</f>
        <v>72.220681459175324</v>
      </c>
      <c r="L41" s="238">
        <f t="shared" si="35"/>
        <v>38.225811399558864</v>
      </c>
      <c r="M41" s="237">
        <f>M25-M40</f>
        <v>107.09874670337118</v>
      </c>
      <c r="N41" s="232">
        <f t="shared" si="35"/>
        <v>33.490992514746864</v>
      </c>
      <c r="O41" s="233">
        <f t="shared" si="35"/>
        <v>38.506687714460014</v>
      </c>
      <c r="P41" s="232">
        <f>P25-P40</f>
        <v>41.680768399520815</v>
      </c>
      <c r="Q41" s="233">
        <f t="shared" si="35"/>
        <v>46.953426082969429</v>
      </c>
      <c r="R41" s="237">
        <f>R25-R40</f>
        <v>31.034497242678015</v>
      </c>
      <c r="S41" s="238">
        <f t="shared" si="35"/>
        <v>46.648083547218931</v>
      </c>
      <c r="T41" s="237">
        <f>T25-T40</f>
        <v>33.82304132563894</v>
      </c>
      <c r="U41" s="237">
        <f>U25-U40</f>
        <v>32.897866080843812</v>
      </c>
      <c r="V41" s="245">
        <f>V25-V40</f>
        <v>46.206639566241591</v>
      </c>
      <c r="W41" s="245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57"/>
      <c r="CH41" s="157"/>
    </row>
    <row r="42" spans="1:86" s="259" customFormat="1" x14ac:dyDescent="0.25">
      <c r="A42" s="256" t="s">
        <v>44</v>
      </c>
      <c r="B42" s="146">
        <f>B25/B40</f>
        <v>1.2788720458350398</v>
      </c>
      <c r="C42" s="257">
        <f t="shared" ref="C42:T42" si="36">C25/C40</f>
        <v>1.5823508803783597</v>
      </c>
      <c r="D42" s="146">
        <f t="shared" si="36"/>
        <v>1.5360314361756064</v>
      </c>
      <c r="E42" s="257">
        <f t="shared" si="36"/>
        <v>1.507213821702966</v>
      </c>
      <c r="F42" s="146">
        <f t="shared" si="36"/>
        <v>1.4986985519894376</v>
      </c>
      <c r="G42" s="257">
        <f t="shared" si="36"/>
        <v>1.4171432559900603</v>
      </c>
      <c r="H42" s="146">
        <f>H25/H40</f>
        <v>1.2422693623735788</v>
      </c>
      <c r="I42" s="146">
        <f>I25/I40</f>
        <v>1.3838590161695812</v>
      </c>
      <c r="J42" s="257">
        <f>J25/J40</f>
        <v>1.4875878643888756</v>
      </c>
      <c r="K42" s="146">
        <f>K25/K40</f>
        <v>1.6610588691915362</v>
      </c>
      <c r="L42" s="257">
        <f t="shared" si="36"/>
        <v>1.3498930105222779</v>
      </c>
      <c r="M42" s="146">
        <f t="shared" si="36"/>
        <v>1.9803088943100338</v>
      </c>
      <c r="N42" s="257">
        <f t="shared" si="36"/>
        <v>1.3065537072288043</v>
      </c>
      <c r="O42" s="146">
        <f t="shared" si="36"/>
        <v>1.3524639607730893</v>
      </c>
      <c r="P42" s="257">
        <f t="shared" si="36"/>
        <v>1.3815173308880624</v>
      </c>
      <c r="Q42" s="146">
        <f t="shared" si="36"/>
        <v>1.4297796437800405</v>
      </c>
      <c r="R42" s="146">
        <f t="shared" si="36"/>
        <v>1.2840686246469384</v>
      </c>
      <c r="S42" s="257">
        <f t="shared" si="36"/>
        <v>1.4269847464276333</v>
      </c>
      <c r="T42" s="146">
        <f t="shared" si="36"/>
        <v>1.3095930556122557</v>
      </c>
      <c r="U42" s="146">
        <f>U25/U40</f>
        <v>1.3011246323189365</v>
      </c>
      <c r="V42" s="258">
        <f>V25/V40</f>
        <v>1.4229440692562159</v>
      </c>
      <c r="W42" s="258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57"/>
      <c r="CH42" s="157"/>
    </row>
    <row r="43" spans="1:86" s="263" customFormat="1" x14ac:dyDescent="0.25">
      <c r="A43" s="260" t="s">
        <v>45</v>
      </c>
      <c r="B43" s="147">
        <f>B41*B27</f>
        <v>357432.85383396101</v>
      </c>
      <c r="C43" s="261">
        <f t="shared" ref="C43:R43" si="37">C41*C27</f>
        <v>561112.72382613528</v>
      </c>
      <c r="D43" s="147">
        <f t="shared" si="37"/>
        <v>482515.85925084382</v>
      </c>
      <c r="E43" s="261">
        <f t="shared" si="37"/>
        <v>623790.43344963423</v>
      </c>
      <c r="F43" s="147">
        <f t="shared" si="37"/>
        <v>379506.56557119789</v>
      </c>
      <c r="G43" s="261">
        <f t="shared" si="37"/>
        <v>467972.62267574703</v>
      </c>
      <c r="H43" s="147">
        <f t="shared" si="37"/>
        <v>159306.48747565199</v>
      </c>
      <c r="I43" s="147">
        <f t="shared" si="37"/>
        <v>743178.76362975745</v>
      </c>
      <c r="J43" s="261">
        <f t="shared" si="37"/>
        <v>1698213.6166206056</v>
      </c>
      <c r="K43" s="147">
        <f t="shared" si="37"/>
        <v>853264.74984737451</v>
      </c>
      <c r="L43" s="261">
        <f t="shared" si="37"/>
        <v>1113253.1170589745</v>
      </c>
      <c r="M43" s="147">
        <f t="shared" si="37"/>
        <v>1088139.0538937922</v>
      </c>
      <c r="N43" s="261">
        <f t="shared" si="37"/>
        <v>661573.05250846199</v>
      </c>
      <c r="O43" s="147">
        <f>O41*O27</f>
        <v>1120048.2473680673</v>
      </c>
      <c r="P43" s="261">
        <f t="shared" si="37"/>
        <v>402092.48456115095</v>
      </c>
      <c r="Q43" s="147">
        <f t="shared" si="37"/>
        <v>818433.2336993441</v>
      </c>
      <c r="R43" s="147">
        <f t="shared" si="37"/>
        <v>503634.86197204719</v>
      </c>
      <c r="S43" s="261">
        <f>S41*S27</f>
        <v>528504.12735657161</v>
      </c>
      <c r="T43" s="147">
        <f>T41*T27</f>
        <v>389380.59522169642</v>
      </c>
      <c r="U43" s="147">
        <f>U41*U27</f>
        <v>148814.07986565048</v>
      </c>
      <c r="V43" s="262">
        <f>SUM(B43:U43)</f>
        <v>13100167.529686667</v>
      </c>
      <c r="W43" s="262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</row>
    <row r="44" spans="1:86" ht="14.4" customHeight="1" x14ac:dyDescent="0.25">
      <c r="A44" s="162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</row>
    <row r="45" spans="1:86" ht="14.4" customHeight="1" x14ac:dyDescent="0.25">
      <c r="A45" s="155" t="s">
        <v>46</v>
      </c>
      <c r="P45" s="265">
        <f>SUM(N43:Q43)</f>
        <v>3002147.0181370242</v>
      </c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</row>
    <row r="46" spans="1:86" ht="14.4" customHeight="1" x14ac:dyDescent="0.25">
      <c r="A46" s="155" t="s">
        <v>47</v>
      </c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</row>
    <row r="47" spans="1:86" ht="14.4" customHeight="1" x14ac:dyDescent="0.25">
      <c r="A47" s="155" t="s">
        <v>677</v>
      </c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</row>
    <row r="48" spans="1:86" ht="45" customHeight="1" x14ac:dyDescent="0.3">
      <c r="A48" s="148" t="s">
        <v>678</v>
      </c>
      <c r="B48" s="149" t="s">
        <v>679</v>
      </c>
      <c r="C48" s="149" t="s">
        <v>680</v>
      </c>
      <c r="D48" s="149" t="s">
        <v>681</v>
      </c>
      <c r="E48" s="149" t="s">
        <v>682</v>
      </c>
      <c r="F48" s="149" t="s">
        <v>683</v>
      </c>
      <c r="G48" s="149" t="s">
        <v>684</v>
      </c>
      <c r="H48" s="149" t="s">
        <v>685</v>
      </c>
      <c r="I48" s="149" t="s">
        <v>686</v>
      </c>
      <c r="J48" s="149" t="s">
        <v>687</v>
      </c>
      <c r="K48" s="149" t="s">
        <v>688</v>
      </c>
      <c r="L48" s="149" t="s">
        <v>689</v>
      </c>
      <c r="M48" s="149" t="s">
        <v>690</v>
      </c>
      <c r="N48" s="150" t="s">
        <v>691</v>
      </c>
      <c r="O48" s="150" t="s">
        <v>692</v>
      </c>
      <c r="P48" s="150" t="s">
        <v>693</v>
      </c>
      <c r="Q48" s="150" t="s">
        <v>694</v>
      </c>
      <c r="R48" s="149" t="s">
        <v>695</v>
      </c>
      <c r="S48" s="149" t="s">
        <v>696</v>
      </c>
      <c r="T48" s="149" t="s">
        <v>697</v>
      </c>
      <c r="U48" s="149" t="s">
        <v>698</v>
      </c>
      <c r="V48" s="149" t="s">
        <v>699</v>
      </c>
      <c r="AD48" s="157"/>
      <c r="AE48" s="157"/>
      <c r="AF48" s="157"/>
    </row>
    <row r="49" spans="1:38" x14ac:dyDescent="0.3">
      <c r="A49" s="151" t="s">
        <v>700</v>
      </c>
      <c r="B49" s="152">
        <v>-397931.38420375512</v>
      </c>
      <c r="C49" s="152">
        <v>-281662.72473997308</v>
      </c>
      <c r="D49" s="152">
        <v>-355341.41139110079</v>
      </c>
      <c r="E49" s="152">
        <v>-469932.4958696434</v>
      </c>
      <c r="F49" s="152">
        <v>-250624.67180794477</v>
      </c>
      <c r="G49" s="152">
        <v>-368658.02719626704</v>
      </c>
      <c r="H49" s="152">
        <v>-176804.40090165389</v>
      </c>
      <c r="I49" s="152">
        <v>-585046.04697431251</v>
      </c>
      <c r="J49" s="152">
        <v>-1092440.9923938739</v>
      </c>
      <c r="K49" s="152">
        <v>-443144.29423237324</v>
      </c>
      <c r="L49" s="152">
        <v>-930460.43379220273</v>
      </c>
      <c r="M49" s="152">
        <v>-421213.61104178301</v>
      </c>
      <c r="N49" s="153">
        <v>-887239.85915385373</v>
      </c>
      <c r="O49" s="153">
        <v>-1030778.7553899087</v>
      </c>
      <c r="P49" s="153">
        <v>-524387.50672388577</v>
      </c>
      <c r="Q49" s="153">
        <v>-716918.69747628097</v>
      </c>
      <c r="R49" s="152">
        <v>-594504.1854641533</v>
      </c>
      <c r="S49" s="152">
        <v>-407256.22712388809</v>
      </c>
      <c r="T49" s="152">
        <v>-389991.37289514672</v>
      </c>
      <c r="U49" s="152">
        <v>-260708.3460375703</v>
      </c>
      <c r="V49" s="152">
        <v>-15132303.491747899</v>
      </c>
    </row>
    <row r="50" spans="1:38" x14ac:dyDescent="0.3">
      <c r="A50" s="154" t="s">
        <v>701</v>
      </c>
      <c r="B50" s="152">
        <v>-80303.164203755194</v>
      </c>
      <c r="C50" s="152">
        <v>-42327.914739973086</v>
      </c>
      <c r="D50" s="152">
        <v>-126938.98139110081</v>
      </c>
      <c r="E50" s="152">
        <v>-176145.6758696434</v>
      </c>
      <c r="F50" s="152">
        <v>-107802.45180794476</v>
      </c>
      <c r="G50" s="152">
        <v>-105088.23719626706</v>
      </c>
      <c r="H50" s="152">
        <v>-9417.4009016538894</v>
      </c>
      <c r="I50" s="152">
        <v>-106864.2169743125</v>
      </c>
      <c r="J50" s="152">
        <v>-213503.72239387379</v>
      </c>
      <c r="K50" s="152">
        <v>-129124.59423237326</v>
      </c>
      <c r="L50" s="152">
        <v>-234784.74379220279</v>
      </c>
      <c r="M50" s="152">
        <v>-154508.09104178337</v>
      </c>
      <c r="N50" s="153">
        <v>-281913.39915385377</v>
      </c>
      <c r="O50" s="153">
        <v>-157799.96538990861</v>
      </c>
      <c r="P50" s="153">
        <v>-180622.1267238858</v>
      </c>
      <c r="Q50" s="153">
        <v>-290389.10747628089</v>
      </c>
      <c r="R50" s="152">
        <v>-153291.86546415326</v>
      </c>
      <c r="S50" s="152">
        <v>-26351.387123888078</v>
      </c>
      <c r="T50" s="152">
        <v>-77098.432895146805</v>
      </c>
      <c r="U50" s="152">
        <v>-153495.47603757028</v>
      </c>
      <c r="V50" s="152">
        <v>-3803994.4817479006</v>
      </c>
      <c r="AG50" s="157"/>
      <c r="AH50" s="157"/>
      <c r="AI50" s="157"/>
      <c r="AJ50" s="157"/>
      <c r="AK50" s="157"/>
      <c r="AL50" s="157"/>
    </row>
    <row r="51" spans="1:38" x14ac:dyDescent="0.3">
      <c r="A51" s="266" t="s">
        <v>702</v>
      </c>
      <c r="B51" s="267">
        <v>-50764.2</v>
      </c>
      <c r="C51" s="267">
        <v>-5270.6</v>
      </c>
      <c r="D51" s="267">
        <v>-101553.56</v>
      </c>
      <c r="E51" s="267">
        <v>-129581.06000000001</v>
      </c>
      <c r="F51" s="267">
        <v>-19153.18</v>
      </c>
      <c r="G51" s="267">
        <v>-58571.44</v>
      </c>
      <c r="H51" s="267"/>
      <c r="I51" s="267">
        <v>-55620.87000000001</v>
      </c>
      <c r="J51" s="267">
        <v>-56203.29</v>
      </c>
      <c r="K51" s="267">
        <v>-95792.449999999983</v>
      </c>
      <c r="L51" s="267">
        <v>-102442.99000000003</v>
      </c>
      <c r="M51" s="267">
        <v>-76584.53</v>
      </c>
      <c r="N51" s="268">
        <v>-247213.72</v>
      </c>
      <c r="O51" s="268">
        <v>-108413</v>
      </c>
      <c r="P51" s="268">
        <v>-161774.51999999999</v>
      </c>
      <c r="Q51" s="268">
        <v>-221428.1</v>
      </c>
      <c r="R51" s="267">
        <v>-127184.74</v>
      </c>
      <c r="S51" s="267"/>
      <c r="T51" s="267">
        <v>-28446.080000000005</v>
      </c>
      <c r="U51" s="267">
        <v>-130680.56</v>
      </c>
      <c r="V51" s="267">
        <v>-2346777.3400000003</v>
      </c>
      <c r="AG51" s="157"/>
      <c r="AH51" s="157"/>
      <c r="AI51" s="157"/>
      <c r="AJ51" s="157"/>
      <c r="AK51" s="157"/>
      <c r="AL51" s="157"/>
    </row>
    <row r="52" spans="1:38" x14ac:dyDescent="0.3">
      <c r="A52" s="266" t="s">
        <v>703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>
        <v>-36360.74</v>
      </c>
      <c r="M52" s="267">
        <v>-27140.069999999996</v>
      </c>
      <c r="N52" s="268"/>
      <c r="O52" s="268"/>
      <c r="P52" s="268"/>
      <c r="Q52" s="268"/>
      <c r="R52" s="267"/>
      <c r="S52" s="267"/>
      <c r="T52" s="267"/>
      <c r="U52" s="267"/>
      <c r="V52" s="267">
        <v>-85280.079999999987</v>
      </c>
      <c r="AG52" s="157"/>
      <c r="AH52" s="157"/>
      <c r="AI52" s="157"/>
      <c r="AJ52" s="157"/>
      <c r="AK52" s="157"/>
      <c r="AL52" s="157"/>
    </row>
    <row r="53" spans="1:38" x14ac:dyDescent="0.3">
      <c r="A53" s="266" t="s">
        <v>704</v>
      </c>
      <c r="B53" s="267">
        <v>-400</v>
      </c>
      <c r="C53" s="267">
        <v>-720</v>
      </c>
      <c r="D53" s="267">
        <v>-120.00000000000001</v>
      </c>
      <c r="E53" s="267">
        <v>-150</v>
      </c>
      <c r="F53" s="267">
        <v>-119.99999999999999</v>
      </c>
      <c r="G53" s="267">
        <v>-600.00000000000011</v>
      </c>
      <c r="H53" s="267"/>
      <c r="I53" s="267">
        <v>-359.99999999999994</v>
      </c>
      <c r="J53" s="267">
        <v>-2590.0000000000005</v>
      </c>
      <c r="K53" s="267"/>
      <c r="L53" s="267">
        <v>-2659.9999999999995</v>
      </c>
      <c r="M53" s="267">
        <v>-850</v>
      </c>
      <c r="N53" s="268">
        <v>-839.99999999999989</v>
      </c>
      <c r="O53" s="268">
        <v>-720</v>
      </c>
      <c r="P53" s="268">
        <v>-839.99999999999989</v>
      </c>
      <c r="Q53" s="268">
        <v>-240.00000000000003</v>
      </c>
      <c r="R53" s="267">
        <v>-720</v>
      </c>
      <c r="S53" s="267">
        <v>-359.99999999999994</v>
      </c>
      <c r="T53" s="267">
        <v>-2039.9999999999998</v>
      </c>
      <c r="U53" s="267">
        <v>-120</v>
      </c>
      <c r="V53" s="267">
        <v>-18050</v>
      </c>
      <c r="AG53" s="157"/>
      <c r="AH53" s="157"/>
      <c r="AI53" s="157"/>
      <c r="AJ53" s="157"/>
      <c r="AK53" s="157"/>
      <c r="AL53" s="157"/>
    </row>
    <row r="54" spans="1:38" x14ac:dyDescent="0.3">
      <c r="A54" s="266" t="s">
        <v>705</v>
      </c>
      <c r="B54" s="267">
        <v>-0.99985536386407192</v>
      </c>
      <c r="C54" s="267">
        <v>-0.87028022277888084</v>
      </c>
      <c r="D54" s="267">
        <v>-0.8657551060117844</v>
      </c>
      <c r="E54" s="267">
        <v>-1.1445704194856461</v>
      </c>
      <c r="F54" s="267">
        <v>-0.7531198009249207</v>
      </c>
      <c r="G54" s="267">
        <v>-0.89931513742877101</v>
      </c>
      <c r="H54" s="267">
        <v>-0.56732468375621237</v>
      </c>
      <c r="I54" s="267">
        <v>-1.5917754203264494</v>
      </c>
      <c r="J54" s="267">
        <v>-3.0973025428607865</v>
      </c>
      <c r="K54" s="267">
        <v>-1.3670993398837454</v>
      </c>
      <c r="L54" s="267">
        <v>-2.4062340855058815</v>
      </c>
      <c r="M54" s="267">
        <v>-1.2224396343132287</v>
      </c>
      <c r="N54" s="268">
        <v>-1.8412116418924183</v>
      </c>
      <c r="O54" s="268">
        <v>-2.8243199090130031</v>
      </c>
      <c r="P54" s="268">
        <v>-0.93051362447691766</v>
      </c>
      <c r="Q54" s="268">
        <v>-1.6829225080048851</v>
      </c>
      <c r="R54" s="267">
        <v>-1.5113030947865025</v>
      </c>
      <c r="S54" s="267">
        <v>-1.0631581033703217</v>
      </c>
      <c r="T54" s="267">
        <v>-1.1152818400409259</v>
      </c>
      <c r="U54" s="267">
        <v>-0.41073086507773604</v>
      </c>
      <c r="V54" s="267">
        <v>-39.823777365852258</v>
      </c>
      <c r="AG54" s="157"/>
      <c r="AH54" s="157"/>
      <c r="AI54" s="157"/>
      <c r="AJ54" s="157"/>
      <c r="AK54" s="157"/>
      <c r="AL54" s="157"/>
    </row>
    <row r="55" spans="1:38" x14ac:dyDescent="0.3">
      <c r="A55" s="266" t="s">
        <v>706</v>
      </c>
      <c r="B55" s="267">
        <v>-5798.44</v>
      </c>
      <c r="C55" s="267"/>
      <c r="D55" s="267">
        <v>-730.59999999999991</v>
      </c>
      <c r="E55" s="267">
        <v>-15593</v>
      </c>
      <c r="F55" s="267">
        <v>-75965.5</v>
      </c>
      <c r="G55" s="267">
        <v>-511.50000000000006</v>
      </c>
      <c r="H55" s="267"/>
      <c r="I55" s="267">
        <v>-4778.54</v>
      </c>
      <c r="J55" s="267">
        <v>-46623.999999999993</v>
      </c>
      <c r="K55" s="267">
        <v>15.5</v>
      </c>
      <c r="L55" s="267">
        <v>-558</v>
      </c>
      <c r="M55" s="267">
        <v>-232.50000000000003</v>
      </c>
      <c r="N55" s="268">
        <v>-2107.9999999999995</v>
      </c>
      <c r="O55" s="268">
        <v>-3456</v>
      </c>
      <c r="P55" s="268">
        <v>-2771.6100000000006</v>
      </c>
      <c r="Q55" s="268">
        <v>-23696.06</v>
      </c>
      <c r="R55" s="267">
        <v>-46.500000000000007</v>
      </c>
      <c r="S55" s="267">
        <v>-139.49999999999997</v>
      </c>
      <c r="T55" s="267">
        <v>-29248.5</v>
      </c>
      <c r="U55" s="267">
        <v>-15314</v>
      </c>
      <c r="V55" s="267">
        <v>-337645.02</v>
      </c>
      <c r="AG55" s="157"/>
      <c r="AH55" s="157"/>
      <c r="AI55" s="157"/>
      <c r="AJ55" s="157"/>
      <c r="AK55" s="157"/>
      <c r="AL55" s="157"/>
    </row>
    <row r="56" spans="1:38" x14ac:dyDescent="0.3">
      <c r="A56" s="266" t="s">
        <v>707</v>
      </c>
      <c r="B56" s="267">
        <v>-104.70568056334852</v>
      </c>
      <c r="C56" s="267">
        <v>-97.244754453349117</v>
      </c>
      <c r="D56" s="267">
        <v>-92.985713408956613</v>
      </c>
      <c r="E56" s="267">
        <v>-116.17686362010743</v>
      </c>
      <c r="F56" s="267">
        <v>-80.518771986081347</v>
      </c>
      <c r="G56" s="267">
        <v>-100.57819543296317</v>
      </c>
      <c r="H56" s="267">
        <v>-56.154710059290153</v>
      </c>
      <c r="I56" s="267">
        <v>-174.73462666392649</v>
      </c>
      <c r="J56" s="267">
        <v>-309.78927105809828</v>
      </c>
      <c r="K56" s="267">
        <v>-145.09342689928579</v>
      </c>
      <c r="L56" s="267">
        <v>-298.34120788576183</v>
      </c>
      <c r="M56" s="267">
        <v>-139.42663168182978</v>
      </c>
      <c r="N56" s="268">
        <v>-207.80236748614217</v>
      </c>
      <c r="O56" s="268">
        <v>-292.01534239475916</v>
      </c>
      <c r="P56" s="268">
        <v>-105.11271055525413</v>
      </c>
      <c r="Q56" s="268">
        <v>-181.67706508834968</v>
      </c>
      <c r="R56" s="267">
        <v>-170.18556949431266</v>
      </c>
      <c r="S56" s="267">
        <v>-121.82677391883925</v>
      </c>
      <c r="T56" s="267">
        <v>-116.77983443088739</v>
      </c>
      <c r="U56" s="267">
        <v>-46.464027612853322</v>
      </c>
      <c r="V56" s="267">
        <v>-4368.3933699875806</v>
      </c>
      <c r="AG56" s="157"/>
      <c r="AH56" s="157"/>
      <c r="AI56" s="157"/>
      <c r="AJ56" s="157"/>
      <c r="AK56" s="157"/>
      <c r="AL56" s="157"/>
    </row>
    <row r="57" spans="1:38" x14ac:dyDescent="0.3">
      <c r="A57" s="266" t="s">
        <v>708</v>
      </c>
      <c r="B57" s="267">
        <v>-23234.818667827978</v>
      </c>
      <c r="C57" s="267">
        <v>-36239.19970529696</v>
      </c>
      <c r="D57" s="267">
        <v>-24440.969922585835</v>
      </c>
      <c r="E57" s="267">
        <v>-30704.294435603784</v>
      </c>
      <c r="F57" s="267">
        <v>-12482.499916157743</v>
      </c>
      <c r="G57" s="267">
        <v>-45303.819685696661</v>
      </c>
      <c r="H57" s="267">
        <v>-9360.6788669108428</v>
      </c>
      <c r="I57" s="267">
        <v>-45928.480572228225</v>
      </c>
      <c r="J57" s="267">
        <v>-107773.54582027285</v>
      </c>
      <c r="K57" s="267">
        <v>-33201.183706134107</v>
      </c>
      <c r="L57" s="267">
        <v>-92462.266350231483</v>
      </c>
      <c r="M57" s="267">
        <v>-49560.341970467249</v>
      </c>
      <c r="N57" s="268">
        <v>-31542.035574725716</v>
      </c>
      <c r="O57" s="268">
        <v>-44916.125727604842</v>
      </c>
      <c r="P57" s="268">
        <v>-15129.953499706075</v>
      </c>
      <c r="Q57" s="268">
        <v>-44841.587488684505</v>
      </c>
      <c r="R57" s="267">
        <v>-25168.928591564156</v>
      </c>
      <c r="S57" s="267">
        <v>-25728.99719186587</v>
      </c>
      <c r="T57" s="267">
        <v>-17245.957778875869</v>
      </c>
      <c r="U57" s="267">
        <v>-7334.0412790923374</v>
      </c>
      <c r="V57" s="267">
        <v>-1011833.8246005467</v>
      </c>
      <c r="AG57" s="157"/>
      <c r="AH57" s="157"/>
      <c r="AI57" s="157"/>
      <c r="AJ57" s="157"/>
      <c r="AK57" s="157"/>
      <c r="AL57" s="157"/>
    </row>
    <row r="58" spans="1:38" x14ac:dyDescent="0.3">
      <c r="A58" s="154" t="s">
        <v>709</v>
      </c>
      <c r="B58" s="152">
        <v>-317628.21999999991</v>
      </c>
      <c r="C58" s="152">
        <v>-239334.81</v>
      </c>
      <c r="D58" s="152">
        <v>-228402.43</v>
      </c>
      <c r="E58" s="152">
        <v>-293786.82</v>
      </c>
      <c r="F58" s="152">
        <v>-142822.22</v>
      </c>
      <c r="G58" s="152">
        <v>-264229.88</v>
      </c>
      <c r="H58" s="152">
        <v>-167387</v>
      </c>
      <c r="I58" s="152">
        <v>-477909.85</v>
      </c>
      <c r="J58" s="152">
        <v>-878937.27</v>
      </c>
      <c r="K58" s="152">
        <v>-314019.7</v>
      </c>
      <c r="L58" s="152">
        <v>-695675.69</v>
      </c>
      <c r="M58" s="152">
        <v>-266705.52</v>
      </c>
      <c r="N58" s="153">
        <v>-605326.46</v>
      </c>
      <c r="O58" s="153">
        <v>-872978.79</v>
      </c>
      <c r="P58" s="153">
        <v>-343765.38</v>
      </c>
      <c r="Q58" s="153">
        <v>-425236.69</v>
      </c>
      <c r="R58" s="152">
        <v>-441212.32</v>
      </c>
      <c r="S58" s="152">
        <v>-380904.84</v>
      </c>
      <c r="T58" s="152">
        <v>-312892.93999999994</v>
      </c>
      <c r="U58" s="152">
        <v>-107212.87000000002</v>
      </c>
      <c r="V58" s="152">
        <v>-11327404.219999999</v>
      </c>
      <c r="AG58" s="157"/>
      <c r="AH58" s="157"/>
      <c r="AI58" s="157"/>
      <c r="AJ58" s="157"/>
      <c r="AK58" s="157"/>
      <c r="AL58" s="157"/>
    </row>
    <row r="59" spans="1:38" x14ac:dyDescent="0.3">
      <c r="A59" s="266" t="s">
        <v>710</v>
      </c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8"/>
      <c r="O59" s="268"/>
      <c r="P59" s="268"/>
      <c r="Q59" s="268"/>
      <c r="R59" s="267"/>
      <c r="S59" s="267"/>
      <c r="T59" s="267"/>
      <c r="U59" s="267"/>
      <c r="V59" s="267">
        <v>-628.89</v>
      </c>
      <c r="AG59" s="157"/>
      <c r="AH59" s="157"/>
      <c r="AI59" s="157"/>
      <c r="AJ59" s="157"/>
      <c r="AK59" s="157"/>
      <c r="AL59" s="157"/>
    </row>
    <row r="60" spans="1:38" x14ac:dyDescent="0.3">
      <c r="A60" s="266" t="s">
        <v>368</v>
      </c>
      <c r="B60" s="267">
        <v>-317628.21999999991</v>
      </c>
      <c r="C60" s="267">
        <v>-239334.81</v>
      </c>
      <c r="D60" s="267">
        <v>-228402.43</v>
      </c>
      <c r="E60" s="267">
        <v>-293786.82</v>
      </c>
      <c r="F60" s="267">
        <v>-142822.22</v>
      </c>
      <c r="G60" s="267">
        <v>-264229.88</v>
      </c>
      <c r="H60" s="267">
        <v>-167387</v>
      </c>
      <c r="I60" s="267">
        <v>-477909.85</v>
      </c>
      <c r="J60" s="267">
        <v>-878937.27</v>
      </c>
      <c r="K60" s="267">
        <v>-314019.7</v>
      </c>
      <c r="L60" s="267">
        <v>-695675.69</v>
      </c>
      <c r="M60" s="267">
        <v>-266705.52</v>
      </c>
      <c r="N60" s="268">
        <v>-605326.46</v>
      </c>
      <c r="O60" s="268">
        <v>-872978.79</v>
      </c>
      <c r="P60" s="268">
        <v>-343765.38</v>
      </c>
      <c r="Q60" s="268">
        <v>-425236.69</v>
      </c>
      <c r="R60" s="267">
        <v>-441212.32</v>
      </c>
      <c r="S60" s="267">
        <v>-380904.84</v>
      </c>
      <c r="T60" s="267">
        <v>-312892.93999999994</v>
      </c>
      <c r="U60" s="267">
        <v>-107212.87000000002</v>
      </c>
      <c r="V60" s="267">
        <v>-11326775.329999998</v>
      </c>
      <c r="AG60" s="157"/>
      <c r="AH60" s="157"/>
      <c r="AI60" s="157"/>
      <c r="AJ60" s="157"/>
      <c r="AK60" s="157"/>
      <c r="AL60" s="157"/>
    </row>
    <row r="61" spans="1:38" x14ac:dyDescent="0.3">
      <c r="A61" s="154" t="s">
        <v>711</v>
      </c>
      <c r="B61" s="152"/>
      <c r="C61" s="152"/>
      <c r="D61" s="152"/>
      <c r="E61" s="152"/>
      <c r="F61" s="152"/>
      <c r="G61" s="152">
        <v>660.09</v>
      </c>
      <c r="H61" s="152"/>
      <c r="I61" s="152">
        <v>-271.98</v>
      </c>
      <c r="J61" s="152"/>
      <c r="K61" s="152"/>
      <c r="L61" s="152"/>
      <c r="M61" s="152"/>
      <c r="N61" s="153"/>
      <c r="O61" s="153"/>
      <c r="P61" s="153"/>
      <c r="Q61" s="153">
        <v>-1292.9000000000001</v>
      </c>
      <c r="R61" s="152"/>
      <c r="S61" s="152"/>
      <c r="T61" s="152"/>
      <c r="U61" s="152"/>
      <c r="V61" s="152">
        <v>-904.79000000000008</v>
      </c>
      <c r="AG61" s="157"/>
      <c r="AH61" s="157"/>
      <c r="AI61" s="157"/>
      <c r="AJ61" s="157"/>
      <c r="AK61" s="157"/>
      <c r="AL61" s="157"/>
    </row>
    <row r="62" spans="1:38" x14ac:dyDescent="0.3">
      <c r="A62" s="266" t="s">
        <v>370</v>
      </c>
      <c r="B62" s="152"/>
      <c r="C62" s="267"/>
      <c r="D62" s="267"/>
      <c r="E62" s="267"/>
      <c r="F62" s="267"/>
      <c r="G62" s="267"/>
      <c r="H62" s="267"/>
      <c r="I62" s="267">
        <v>-71.98</v>
      </c>
      <c r="J62" s="267"/>
      <c r="K62" s="267"/>
      <c r="L62" s="267"/>
      <c r="M62" s="267"/>
      <c r="N62" s="268"/>
      <c r="O62" s="268"/>
      <c r="P62" s="268"/>
      <c r="Q62" s="268"/>
      <c r="R62" s="267"/>
      <c r="S62" s="267"/>
      <c r="T62" s="267"/>
      <c r="U62" s="267"/>
      <c r="V62" s="267">
        <v>-71.98</v>
      </c>
      <c r="AG62" s="157"/>
      <c r="AH62" s="157"/>
      <c r="AI62" s="157"/>
      <c r="AJ62" s="157"/>
      <c r="AK62" s="157"/>
      <c r="AL62" s="157"/>
    </row>
    <row r="63" spans="1:38" x14ac:dyDescent="0.3">
      <c r="A63" s="266" t="s">
        <v>54</v>
      </c>
      <c r="B63" s="267"/>
      <c r="C63" s="267"/>
      <c r="D63" s="267"/>
      <c r="E63" s="267"/>
      <c r="F63" s="267"/>
      <c r="G63" s="267">
        <v>660.09</v>
      </c>
      <c r="H63" s="267"/>
      <c r="I63" s="267"/>
      <c r="J63" s="267"/>
      <c r="K63" s="267"/>
      <c r="L63" s="267"/>
      <c r="M63" s="267"/>
      <c r="N63" s="268"/>
      <c r="O63" s="268"/>
      <c r="P63" s="268"/>
      <c r="Q63" s="268"/>
      <c r="R63" s="267"/>
      <c r="S63" s="267"/>
      <c r="T63" s="267"/>
      <c r="U63" s="267"/>
      <c r="V63" s="267">
        <v>660.09</v>
      </c>
      <c r="AG63" s="157"/>
      <c r="AH63" s="157"/>
      <c r="AI63" s="157"/>
      <c r="AJ63" s="157"/>
      <c r="AK63" s="157"/>
      <c r="AL63" s="157"/>
    </row>
    <row r="64" spans="1:38" x14ac:dyDescent="0.3">
      <c r="A64" s="266" t="s">
        <v>123</v>
      </c>
      <c r="B64" s="267"/>
      <c r="C64" s="267"/>
      <c r="D64" s="267"/>
      <c r="E64" s="267"/>
      <c r="F64" s="267"/>
      <c r="G64" s="267"/>
      <c r="H64" s="267"/>
      <c r="I64" s="267">
        <v>-200.00000000000003</v>
      </c>
      <c r="J64" s="267"/>
      <c r="K64" s="267"/>
      <c r="L64" s="267"/>
      <c r="M64" s="267"/>
      <c r="N64" s="268"/>
      <c r="O64" s="268"/>
      <c r="P64" s="268"/>
      <c r="Q64" s="268">
        <v>-1292.9000000000001</v>
      </c>
      <c r="R64" s="267"/>
      <c r="S64" s="267"/>
      <c r="T64" s="267"/>
      <c r="U64" s="267"/>
      <c r="V64" s="267">
        <v>-1492.9</v>
      </c>
      <c r="AG64" s="157"/>
      <c r="AH64" s="157"/>
      <c r="AI64" s="157"/>
      <c r="AJ64" s="157"/>
      <c r="AK64" s="157"/>
      <c r="AL64" s="157"/>
    </row>
    <row r="65" spans="1:38" x14ac:dyDescent="0.3">
      <c r="A65" s="151" t="s">
        <v>712</v>
      </c>
      <c r="B65" s="152">
        <v>1638101.9260700785</v>
      </c>
      <c r="C65" s="152">
        <v>1523617.9523208828</v>
      </c>
      <c r="D65" s="152">
        <v>1381749.1490459102</v>
      </c>
      <c r="E65" s="152">
        <v>1852396.5861855389</v>
      </c>
      <c r="F65" s="152">
        <v>1139718.8833841237</v>
      </c>
      <c r="G65" s="152">
        <v>1588767.3048565821</v>
      </c>
      <c r="H65" s="152">
        <v>816265.96391100204</v>
      </c>
      <c r="I65" s="152">
        <v>2677302.0445472351</v>
      </c>
      <c r="J65" s="152">
        <v>5177487.3407593546</v>
      </c>
      <c r="K65" s="152">
        <v>2142500.7757043666</v>
      </c>
      <c r="L65" s="152">
        <v>4291849.7547489516</v>
      </c>
      <c r="M65" s="152">
        <v>2196617.0264230133</v>
      </c>
      <c r="N65" s="153">
        <v>2817447.1905150809</v>
      </c>
      <c r="O65" s="153">
        <v>4294492.0864281394</v>
      </c>
      <c r="P65" s="153">
        <v>1454863.5581285597</v>
      </c>
      <c r="Q65" s="153">
        <v>2720822.7018497693</v>
      </c>
      <c r="R65" s="152">
        <v>2274770.9092400549</v>
      </c>
      <c r="S65" s="152">
        <v>1764944.3730727765</v>
      </c>
      <c r="T65" s="152">
        <v>1645838.9970384655</v>
      </c>
      <c r="U65" s="152">
        <v>642464.05635894299</v>
      </c>
      <c r="V65" s="152">
        <v>64127925.328678027</v>
      </c>
      <c r="AG65" s="157"/>
      <c r="AH65" s="157"/>
      <c r="AI65" s="157"/>
      <c r="AJ65" s="157"/>
      <c r="AK65" s="157"/>
      <c r="AL65" s="157"/>
    </row>
    <row r="66" spans="1:38" x14ac:dyDescent="0.3">
      <c r="A66" s="154" t="s">
        <v>713</v>
      </c>
      <c r="B66" s="152">
        <v>1025580.1964975229</v>
      </c>
      <c r="C66" s="152">
        <v>975597.57767952268</v>
      </c>
      <c r="D66" s="152">
        <v>915966.06125087687</v>
      </c>
      <c r="E66" s="152">
        <v>1197285.7292484813</v>
      </c>
      <c r="F66" s="152">
        <v>811175.0630028958</v>
      </c>
      <c r="G66" s="152">
        <v>972522.93243778509</v>
      </c>
      <c r="H66" s="152">
        <v>571399.71978747821</v>
      </c>
      <c r="I66" s="152">
        <v>1822646.2800183606</v>
      </c>
      <c r="J66" s="152">
        <v>3137884.4903438725</v>
      </c>
      <c r="K66" s="152">
        <v>1473789.9185983373</v>
      </c>
      <c r="L66" s="152">
        <v>2851339.6607934753</v>
      </c>
      <c r="M66" s="152">
        <v>1427290.8073708797</v>
      </c>
      <c r="N66" s="153">
        <v>2023350.3731920179</v>
      </c>
      <c r="O66" s="153">
        <v>2887395.388976905</v>
      </c>
      <c r="P66" s="153">
        <v>1024749.2504803243</v>
      </c>
      <c r="Q66" s="153">
        <v>1734102.7501528736</v>
      </c>
      <c r="R66" s="152">
        <v>1696445.9198159808</v>
      </c>
      <c r="S66" s="152">
        <v>1146402.2750807656</v>
      </c>
      <c r="T66" s="152">
        <v>1087009.2525800855</v>
      </c>
      <c r="U66" s="152">
        <v>441443.93744529097</v>
      </c>
      <c r="V66" s="152">
        <v>43014483.581737012</v>
      </c>
      <c r="AG66" s="157"/>
      <c r="AH66" s="157"/>
      <c r="AI66" s="157"/>
      <c r="AJ66" s="157"/>
      <c r="AK66" s="157"/>
      <c r="AL66" s="157"/>
    </row>
    <row r="67" spans="1:38" x14ac:dyDescent="0.3">
      <c r="A67" s="266" t="s">
        <v>714</v>
      </c>
      <c r="B67" s="267">
        <v>128.77275826194389</v>
      </c>
      <c r="C67" s="267">
        <v>123.57300132222861</v>
      </c>
      <c r="D67" s="267">
        <v>117.52469935932697</v>
      </c>
      <c r="E67" s="267">
        <v>157.03256818858006</v>
      </c>
      <c r="F67" s="267">
        <v>102.24299710215287</v>
      </c>
      <c r="G67" s="267">
        <v>129.57388406956335</v>
      </c>
      <c r="H67" s="267">
        <v>75.306451808779173</v>
      </c>
      <c r="I67" s="267">
        <v>239.38417569569302</v>
      </c>
      <c r="J67" s="267">
        <v>411.29996787647781</v>
      </c>
      <c r="K67" s="267">
        <v>184.46620327333548</v>
      </c>
      <c r="L67" s="267">
        <v>372.43618989100224</v>
      </c>
      <c r="M67" s="267">
        <v>185.24146422950855</v>
      </c>
      <c r="N67" s="268">
        <v>267.17616663152944</v>
      </c>
      <c r="O67" s="268">
        <v>372.65037788685316</v>
      </c>
      <c r="P67" s="268">
        <v>130.72345242739019</v>
      </c>
      <c r="Q67" s="268">
        <v>220.72004289015248</v>
      </c>
      <c r="R67" s="267">
        <v>217.48382332889048</v>
      </c>
      <c r="S67" s="267">
        <v>147.43910372436588</v>
      </c>
      <c r="T67" s="267">
        <v>144.86698366845405</v>
      </c>
      <c r="U67" s="267">
        <v>59.545362914648507</v>
      </c>
      <c r="V67" s="267">
        <v>5547.6124175850491</v>
      </c>
      <c r="AG67" s="157"/>
      <c r="AH67" s="157"/>
      <c r="AI67" s="157"/>
      <c r="AJ67" s="157"/>
      <c r="AK67" s="157"/>
      <c r="AL67" s="157"/>
    </row>
    <row r="68" spans="1:38" x14ac:dyDescent="0.3">
      <c r="A68" s="266" t="s">
        <v>715</v>
      </c>
      <c r="B68" s="267">
        <v>621933.73298396892</v>
      </c>
      <c r="C68" s="267">
        <v>608784.11357432941</v>
      </c>
      <c r="D68" s="267">
        <v>478866.36922935263</v>
      </c>
      <c r="E68" s="267">
        <v>668177.35094813188</v>
      </c>
      <c r="F68" s="267">
        <v>476195.65205119638</v>
      </c>
      <c r="G68" s="267">
        <v>654650.15260071785</v>
      </c>
      <c r="H68" s="267">
        <v>287249.03279678785</v>
      </c>
      <c r="I68" s="267">
        <v>1119252.1329962485</v>
      </c>
      <c r="J68" s="267">
        <v>1747400.2189789205</v>
      </c>
      <c r="K68" s="267">
        <v>893170.61846775596</v>
      </c>
      <c r="L68" s="267">
        <v>1637523.7584013329</v>
      </c>
      <c r="M68" s="267">
        <v>823621.07000427647</v>
      </c>
      <c r="N68" s="268">
        <v>1140282.9475019572</v>
      </c>
      <c r="O68" s="268">
        <v>1732600.3303263427</v>
      </c>
      <c r="P68" s="268">
        <v>601299.8352723713</v>
      </c>
      <c r="Q68" s="268">
        <v>973447.76878054987</v>
      </c>
      <c r="R68" s="267">
        <v>1005214.9578461756</v>
      </c>
      <c r="S68" s="267">
        <v>661288.51209854311</v>
      </c>
      <c r="T68" s="267">
        <v>575586.2770853854</v>
      </c>
      <c r="U68" s="267">
        <v>227004.18429753833</v>
      </c>
      <c r="V68" s="267">
        <v>24993139.581792813</v>
      </c>
      <c r="AG68" s="157"/>
      <c r="AH68" s="157"/>
      <c r="AI68" s="157"/>
      <c r="AJ68" s="157"/>
      <c r="AK68" s="157"/>
      <c r="AL68" s="157"/>
    </row>
    <row r="69" spans="1:38" x14ac:dyDescent="0.3">
      <c r="A69" s="266" t="s">
        <v>716</v>
      </c>
      <c r="B69" s="267">
        <v>128913.65029650467</v>
      </c>
      <c r="C69" s="267">
        <v>134283.84369908975</v>
      </c>
      <c r="D69" s="267">
        <v>135295.54363848051</v>
      </c>
      <c r="E69" s="267">
        <v>160763.07258679569</v>
      </c>
      <c r="F69" s="267">
        <v>112260.34293417947</v>
      </c>
      <c r="G69" s="267">
        <v>111841.60275004452</v>
      </c>
      <c r="H69" s="267">
        <v>69529.186530484789</v>
      </c>
      <c r="I69" s="267">
        <v>257713.67718883118</v>
      </c>
      <c r="J69" s="267">
        <v>397616.83162791538</v>
      </c>
      <c r="K69" s="267">
        <v>210542.75120418865</v>
      </c>
      <c r="L69" s="267">
        <v>364038.26978480048</v>
      </c>
      <c r="M69" s="267">
        <v>200287.91738728472</v>
      </c>
      <c r="N69" s="268">
        <v>269124.05133893678</v>
      </c>
      <c r="O69" s="268">
        <v>343209.25894976483</v>
      </c>
      <c r="P69" s="268">
        <v>129133.6057801206</v>
      </c>
      <c r="Q69" s="268">
        <v>234789.7464549607</v>
      </c>
      <c r="R69" s="267">
        <v>241093.49718638684</v>
      </c>
      <c r="S69" s="267">
        <v>160507.10800662331</v>
      </c>
      <c r="T69" s="267">
        <v>153028.78314197052</v>
      </c>
      <c r="U69" s="267">
        <v>54303.449027674527</v>
      </c>
      <c r="V69" s="267">
        <v>5753602.632909528</v>
      </c>
      <c r="AG69" s="157"/>
      <c r="AH69" s="157"/>
      <c r="AI69" s="157"/>
      <c r="AJ69" s="157"/>
      <c r="AK69" s="157"/>
      <c r="AL69" s="157"/>
    </row>
    <row r="70" spans="1:38" x14ac:dyDescent="0.3">
      <c r="A70" s="266" t="s">
        <v>717</v>
      </c>
      <c r="B70" s="267">
        <v>1.6049527732688627</v>
      </c>
      <c r="C70" s="267">
        <v>1.8879773768089716</v>
      </c>
      <c r="D70" s="267">
        <v>1.5216571991794166</v>
      </c>
      <c r="E70" s="267">
        <v>2.00669813791131</v>
      </c>
      <c r="F70" s="267">
        <v>1.1137008401137025</v>
      </c>
      <c r="G70" s="267">
        <v>2.1595246215901698</v>
      </c>
      <c r="H70" s="267">
        <v>0.77761650624408885</v>
      </c>
      <c r="I70" s="267">
        <v>3.1073015517157936</v>
      </c>
      <c r="J70" s="267">
        <v>6.0021691145202798</v>
      </c>
      <c r="K70" s="267">
        <v>2.3046495216872565</v>
      </c>
      <c r="L70" s="267">
        <v>5.3355648363811321</v>
      </c>
      <c r="M70" s="267">
        <v>2.7636297105931287</v>
      </c>
      <c r="N70" s="268">
        <v>2.9116542019079841</v>
      </c>
      <c r="O70" s="268">
        <v>4.0799304578187519</v>
      </c>
      <c r="P70" s="268">
        <v>1.4208150876984826</v>
      </c>
      <c r="Q70" s="268">
        <v>2.9364282588202504</v>
      </c>
      <c r="R70" s="267">
        <v>2.3648889767052936</v>
      </c>
      <c r="S70" s="267">
        <v>1.8418162944750625</v>
      </c>
      <c r="T70" s="267">
        <v>1.5545780458142242</v>
      </c>
      <c r="U70" s="267">
        <v>0.65569907733731603</v>
      </c>
      <c r="V70" s="267">
        <v>69.517369222707558</v>
      </c>
      <c r="AG70" s="157"/>
      <c r="AH70" s="157"/>
      <c r="AI70" s="157"/>
      <c r="AJ70" s="157"/>
      <c r="AK70" s="157"/>
      <c r="AL70" s="157"/>
    </row>
    <row r="71" spans="1:38" x14ac:dyDescent="0.3">
      <c r="A71" s="266" t="s">
        <v>718</v>
      </c>
      <c r="B71" s="267">
        <v>251.59144809949214</v>
      </c>
      <c r="C71" s="267">
        <v>195.11246972691984</v>
      </c>
      <c r="D71" s="267">
        <v>170.14717538331357</v>
      </c>
      <c r="E71" s="267">
        <v>232.22029685979723</v>
      </c>
      <c r="F71" s="267">
        <v>140.70708392275935</v>
      </c>
      <c r="G71" s="267">
        <v>157.36572276658094</v>
      </c>
      <c r="H71" s="267">
        <v>101.66373135098806</v>
      </c>
      <c r="I71" s="267">
        <v>390.93920620140381</v>
      </c>
      <c r="J71" s="267">
        <v>559.54895099957116</v>
      </c>
      <c r="K71" s="267">
        <v>264.9455905064932</v>
      </c>
      <c r="L71" s="267">
        <v>652.95366633521689</v>
      </c>
      <c r="M71" s="267">
        <v>351.03341208410296</v>
      </c>
      <c r="N71" s="268">
        <v>428.86892828510372</v>
      </c>
      <c r="O71" s="268">
        <v>661.42433544879702</v>
      </c>
      <c r="P71" s="268">
        <v>234.41167687649235</v>
      </c>
      <c r="Q71" s="268">
        <v>343.10220339776959</v>
      </c>
      <c r="R71" s="267">
        <v>302.71312219997878</v>
      </c>
      <c r="S71" s="267">
        <v>288.23746579949915</v>
      </c>
      <c r="T71" s="267">
        <v>225.17672475001376</v>
      </c>
      <c r="U71" s="267">
        <v>97.611391214125945</v>
      </c>
      <c r="V71" s="267">
        <v>8788.4933075465106</v>
      </c>
      <c r="AG71" s="157"/>
      <c r="AH71" s="157"/>
      <c r="AI71" s="157"/>
      <c r="AJ71" s="157"/>
      <c r="AK71" s="157"/>
      <c r="AL71" s="157"/>
    </row>
    <row r="72" spans="1:38" x14ac:dyDescent="0.3">
      <c r="A72" s="266" t="s">
        <v>719</v>
      </c>
      <c r="B72" s="267">
        <v>108714.80200845074</v>
      </c>
      <c r="C72" s="267">
        <v>87070.582109537761</v>
      </c>
      <c r="D72" s="267">
        <v>168895.21718767541</v>
      </c>
      <c r="E72" s="267">
        <v>189181.45066117714</v>
      </c>
      <c r="F72" s="267">
        <v>77466.865117120586</v>
      </c>
      <c r="G72" s="267">
        <v>53653.331734364598</v>
      </c>
      <c r="H72" s="267">
        <v>115975.66725607406</v>
      </c>
      <c r="I72" s="267">
        <v>158890.38260321345</v>
      </c>
      <c r="J72" s="267">
        <v>472647.56811750605</v>
      </c>
      <c r="K72" s="267">
        <v>126827.34250627604</v>
      </c>
      <c r="L72" s="267">
        <v>389985.8325554824</v>
      </c>
      <c r="M72" s="267">
        <v>176911.74981045368</v>
      </c>
      <c r="N72" s="268">
        <v>303309.62491046439</v>
      </c>
      <c r="O72" s="268">
        <v>340306.01696086861</v>
      </c>
      <c r="P72" s="268">
        <v>123341.17577349048</v>
      </c>
      <c r="Q72" s="268">
        <v>239545.11425964799</v>
      </c>
      <c r="R72" s="267">
        <v>184276.46597368576</v>
      </c>
      <c r="S72" s="267">
        <v>152379.56115925941</v>
      </c>
      <c r="T72" s="267">
        <v>193195.6303367049</v>
      </c>
      <c r="U72" s="267">
        <v>87021.889823814214</v>
      </c>
      <c r="V72" s="267">
        <v>5461398.1927065179</v>
      </c>
      <c r="AG72" s="157"/>
      <c r="AH72" s="157"/>
      <c r="AI72" s="157"/>
      <c r="AJ72" s="157"/>
      <c r="AK72" s="157"/>
      <c r="AL72" s="157"/>
    </row>
    <row r="73" spans="1:38" x14ac:dyDescent="0.3">
      <c r="A73" s="266" t="s">
        <v>720</v>
      </c>
      <c r="B73" s="267">
        <v>101.85347567169475</v>
      </c>
      <c r="C73" s="267">
        <v>97.740701167938767</v>
      </c>
      <c r="D73" s="267">
        <v>92.956765612405107</v>
      </c>
      <c r="E73" s="267">
        <v>124.20571772738091</v>
      </c>
      <c r="F73" s="267">
        <v>80.869624589091885</v>
      </c>
      <c r="G73" s="267">
        <v>102.48713025095226</v>
      </c>
      <c r="H73" s="267">
        <v>59.564025503163727</v>
      </c>
      <c r="I73" s="267">
        <v>189.34214537684295</v>
      </c>
      <c r="J73" s="267">
        <v>325.31982569372394</v>
      </c>
      <c r="K73" s="267">
        <v>145.90449254128592</v>
      </c>
      <c r="L73" s="267">
        <v>294.58032054542542</v>
      </c>
      <c r="M73" s="267">
        <v>146.51768918321946</v>
      </c>
      <c r="N73" s="268">
        <v>211.32436359486877</v>
      </c>
      <c r="O73" s="268">
        <v>294.74973364272142</v>
      </c>
      <c r="P73" s="268">
        <v>103.39638725800279</v>
      </c>
      <c r="Q73" s="268">
        <v>174.57965350899408</v>
      </c>
      <c r="R73" s="267">
        <v>172.0199489969514</v>
      </c>
      <c r="S73" s="267">
        <v>116.61771765188769</v>
      </c>
      <c r="T73" s="267">
        <v>114.58328606033501</v>
      </c>
      <c r="U73" s="267">
        <v>47.097711152947795</v>
      </c>
      <c r="V73" s="267">
        <v>4387.912583662328</v>
      </c>
      <c r="AG73" s="157"/>
      <c r="AH73" s="157"/>
      <c r="AI73" s="157"/>
      <c r="AJ73" s="157"/>
      <c r="AK73" s="157"/>
      <c r="AL73" s="157"/>
    </row>
    <row r="74" spans="1:38" x14ac:dyDescent="0.3">
      <c r="A74" s="266" t="s">
        <v>721</v>
      </c>
      <c r="B74" s="267">
        <v>517.32687535627406</v>
      </c>
      <c r="C74" s="267">
        <v>496.43756579622556</v>
      </c>
      <c r="D74" s="267">
        <v>472.13934311379887</v>
      </c>
      <c r="E74" s="267">
        <v>630.85678156338315</v>
      </c>
      <c r="F74" s="267">
        <v>410.74720252807526</v>
      </c>
      <c r="G74" s="267">
        <v>520.54528829094193</v>
      </c>
      <c r="H74" s="267">
        <v>302.53333029612367</v>
      </c>
      <c r="I74" s="267">
        <v>961.69305755244579</v>
      </c>
      <c r="J74" s="267">
        <v>1652.3411479845315</v>
      </c>
      <c r="K74" s="267">
        <v>741.06764377999946</v>
      </c>
      <c r="L74" s="267">
        <v>1496.2112560638475</v>
      </c>
      <c r="M74" s="267">
        <v>744.18214822531877</v>
      </c>
      <c r="N74" s="268">
        <v>1073.3435651972372</v>
      </c>
      <c r="O74" s="268">
        <v>1497.0717269283925</v>
      </c>
      <c r="P74" s="268">
        <v>525.163521328657</v>
      </c>
      <c r="Q74" s="268">
        <v>886.71246665849003</v>
      </c>
      <c r="R74" s="267">
        <v>873.71139891566099</v>
      </c>
      <c r="S74" s="267">
        <v>592.31635529544428</v>
      </c>
      <c r="T74" s="267">
        <v>581.98321613211942</v>
      </c>
      <c r="U74" s="267">
        <v>239.21531971792956</v>
      </c>
      <c r="V74" s="267">
        <v>22286.771180586675</v>
      </c>
      <c r="AG74" s="157"/>
      <c r="AH74" s="157"/>
      <c r="AI74" s="157"/>
      <c r="AJ74" s="157"/>
      <c r="AK74" s="157"/>
      <c r="AL74" s="157"/>
    </row>
    <row r="75" spans="1:38" x14ac:dyDescent="0.3">
      <c r="A75" s="266" t="s">
        <v>722</v>
      </c>
      <c r="B75" s="267">
        <v>0.15699225813218146</v>
      </c>
      <c r="C75" s="267">
        <v>0.1555615754412418</v>
      </c>
      <c r="D75" s="267">
        <v>0.15165197271250791</v>
      </c>
      <c r="E75" s="267">
        <v>0.17668616407916155</v>
      </c>
      <c r="F75" s="267">
        <v>0.1425225941341694</v>
      </c>
      <c r="G75" s="267">
        <v>0.15957732717789608</v>
      </c>
      <c r="H75" s="267">
        <v>0.12522175665237481</v>
      </c>
      <c r="I75" s="267">
        <v>0.22430573359267872</v>
      </c>
      <c r="J75" s="267">
        <v>0.33374093600351279</v>
      </c>
      <c r="K75" s="267">
        <v>0.19196004739225336</v>
      </c>
      <c r="L75" s="267">
        <v>0.30782878960249493</v>
      </c>
      <c r="M75" s="267">
        <v>0.19237305128154761</v>
      </c>
      <c r="N75" s="268">
        <v>0.24146742619423353</v>
      </c>
      <c r="O75" s="268">
        <v>0.30594174246786321</v>
      </c>
      <c r="P75" s="268">
        <v>0.1584543410264509</v>
      </c>
      <c r="Q75" s="268">
        <v>0.21399169610917462</v>
      </c>
      <c r="R75" s="267">
        <v>0.21186711805416253</v>
      </c>
      <c r="S75" s="267">
        <v>0.1699583021264639</v>
      </c>
      <c r="T75" s="267">
        <v>0.16727939566522237</v>
      </c>
      <c r="U75" s="267">
        <v>0.11489384475224021</v>
      </c>
      <c r="V75" s="267">
        <v>6.0026355921969623</v>
      </c>
      <c r="AG75" s="157"/>
      <c r="AH75" s="157"/>
      <c r="AI75" s="157"/>
      <c r="AJ75" s="157"/>
      <c r="AK75" s="157"/>
      <c r="AL75" s="157"/>
    </row>
    <row r="76" spans="1:38" x14ac:dyDescent="0.3">
      <c r="A76" s="266" t="s">
        <v>376</v>
      </c>
      <c r="B76" s="267">
        <v>16629.284025983143</v>
      </c>
      <c r="C76" s="267">
        <v>-3848.4554384920975</v>
      </c>
      <c r="D76" s="267">
        <v>-2199.2343718472011</v>
      </c>
      <c r="E76" s="267">
        <v>-6727.9023959872693</v>
      </c>
      <c r="F76" s="267">
        <v>9216.0598864305211</v>
      </c>
      <c r="G76" s="267">
        <v>-10867.142562690093</v>
      </c>
      <c r="H76" s="267">
        <v>10871.679304874078</v>
      </c>
      <c r="I76" s="267">
        <v>6233.0440421238327</v>
      </c>
      <c r="J76" s="267">
        <v>18571.257432623512</v>
      </c>
      <c r="K76" s="267">
        <v>10384.931408623503</v>
      </c>
      <c r="L76" s="267">
        <v>29802.570088739154</v>
      </c>
      <c r="M76" s="267">
        <v>9417.5404413058077</v>
      </c>
      <c r="N76" s="268">
        <v>1359.7204540677246</v>
      </c>
      <c r="O76" s="268">
        <v>20586.819297192622</v>
      </c>
      <c r="P76" s="268">
        <v>4903.0306956939367</v>
      </c>
      <c r="Q76" s="268">
        <v>12732.834579487002</v>
      </c>
      <c r="R76" s="267">
        <v>14349.400943160354</v>
      </c>
      <c r="S76" s="267">
        <v>5350.8324925592397</v>
      </c>
      <c r="T76" s="267">
        <v>15754.084901600074</v>
      </c>
      <c r="U76" s="267">
        <v>7021.7801600613629</v>
      </c>
      <c r="V76" s="267">
        <v>215734.14925547937</v>
      </c>
      <c r="AG76" s="157"/>
      <c r="AH76" s="157"/>
      <c r="AI76" s="157"/>
      <c r="AJ76" s="157"/>
      <c r="AK76" s="157"/>
      <c r="AL76" s="157"/>
    </row>
    <row r="77" spans="1:38" x14ac:dyDescent="0.3">
      <c r="A77" s="266" t="s">
        <v>723</v>
      </c>
      <c r="B77" s="267">
        <v>145505.27583832413</v>
      </c>
      <c r="C77" s="267">
        <v>139209.0516165329</v>
      </c>
      <c r="D77" s="267">
        <v>131002.8820277998</v>
      </c>
      <c r="E77" s="267">
        <v>166880.62034695016</v>
      </c>
      <c r="F77" s="267">
        <v>113641.96061326383</v>
      </c>
      <c r="G77" s="267">
        <v>138706.0689300847</v>
      </c>
      <c r="H77" s="267">
        <v>81847.384282087762</v>
      </c>
      <c r="I77" s="267">
        <v>259751.05630891011</v>
      </c>
      <c r="J77" s="267">
        <v>441707.32900700305</v>
      </c>
      <c r="K77" s="267">
        <v>207938.38715210516</v>
      </c>
      <c r="L77" s="267">
        <v>404979.26241123141</v>
      </c>
      <c r="M77" s="267">
        <v>202373.13512387901</v>
      </c>
      <c r="N77" s="268">
        <v>289053.64808382461</v>
      </c>
      <c r="O77" s="268">
        <v>409359.7974339255</v>
      </c>
      <c r="P77" s="268">
        <v>145025.81445710029</v>
      </c>
      <c r="Q77" s="268">
        <v>244116.81628821424</v>
      </c>
      <c r="R77" s="267">
        <v>243651.3651278496</v>
      </c>
      <c r="S77" s="267">
        <v>165295.04696193771</v>
      </c>
      <c r="T77" s="267">
        <v>156254.02140007613</v>
      </c>
      <c r="U77" s="267">
        <v>62118.32145439263</v>
      </c>
      <c r="V77" s="267">
        <v>6115507.2494149562</v>
      </c>
      <c r="AG77" s="157"/>
      <c r="AH77" s="157"/>
      <c r="AI77" s="157"/>
      <c r="AJ77" s="157"/>
      <c r="AK77" s="157"/>
      <c r="AL77" s="157"/>
    </row>
    <row r="78" spans="1:38" x14ac:dyDescent="0.3">
      <c r="A78" s="266" t="s">
        <v>724</v>
      </c>
      <c r="B78" s="267">
        <v>-13.613904005985582</v>
      </c>
      <c r="C78" s="267">
        <v>-13.064183764009043</v>
      </c>
      <c r="D78" s="267">
        <v>-12.424755025869732</v>
      </c>
      <c r="E78" s="267">
        <v>-16.601541645819559</v>
      </c>
      <c r="F78" s="267">
        <v>-10.809167766691589</v>
      </c>
      <c r="G78" s="267">
        <v>-13.698599325002222</v>
      </c>
      <c r="H78" s="267">
        <v>-7.9614261571585629</v>
      </c>
      <c r="I78" s="267">
        <v>-25.307784289623935</v>
      </c>
      <c r="J78" s="267">
        <v>-43.482785923908537</v>
      </c>
      <c r="K78" s="267">
        <v>-19.501835773397286</v>
      </c>
      <c r="L78" s="267">
        <v>-39.374092828060235</v>
      </c>
      <c r="M78" s="267">
        <v>-19.58379665067741</v>
      </c>
      <c r="N78" s="268">
        <v>-28.245963931361896</v>
      </c>
      <c r="O78" s="268">
        <v>-39.396736862824206</v>
      </c>
      <c r="P78" s="268">
        <v>-13.820132120315453</v>
      </c>
      <c r="Q78" s="268">
        <v>-23.334605212006146</v>
      </c>
      <c r="R78" s="267">
        <v>-22.992470873626164</v>
      </c>
      <c r="S78" s="267">
        <v>-15.587317006513643</v>
      </c>
      <c r="T78" s="267">
        <v>-15.315391515395278</v>
      </c>
      <c r="U78" s="267">
        <v>-6.2951579640208148</v>
      </c>
      <c r="V78" s="267">
        <v>-586.49565276677254</v>
      </c>
      <c r="AG78" s="157"/>
      <c r="AH78" s="157"/>
      <c r="AI78" s="157"/>
      <c r="AJ78" s="157"/>
      <c r="AK78" s="157"/>
      <c r="AL78" s="157"/>
    </row>
    <row r="79" spans="1:38" x14ac:dyDescent="0.3">
      <c r="A79" s="266" t="s">
        <v>725</v>
      </c>
      <c r="B79" s="267">
        <v>-6.396223579420258E-15</v>
      </c>
      <c r="C79" s="267">
        <v>-6.1379483945600623E-15</v>
      </c>
      <c r="D79" s="267">
        <v>-5.8375254467820061E-15</v>
      </c>
      <c r="E79" s="267">
        <v>-7.7999060433385951E-15</v>
      </c>
      <c r="F79" s="267">
        <v>-5.0784737216323015E-15</v>
      </c>
      <c r="G79" s="267">
        <v>-6.4360160001926342E-15</v>
      </c>
      <c r="H79" s="267">
        <v>-3.7405186410776658E-15</v>
      </c>
      <c r="I79" s="267">
        <v>-1.1890361981765343E-14</v>
      </c>
      <c r="J79" s="267">
        <v>-2.0429527085184698E-14</v>
      </c>
      <c r="K79" s="267">
        <v>-9.1625518852595157E-15</v>
      </c>
      <c r="L79" s="267">
        <v>-1.8499138884363556E-14</v>
      </c>
      <c r="M79" s="267">
        <v>-9.2010595826561307E-15</v>
      </c>
      <c r="N79" s="268">
        <v>-1.3270807583320609E-14</v>
      </c>
      <c r="O79" s="268">
        <v>-1.8509777736306904E-14</v>
      </c>
      <c r="P79" s="268">
        <v>-6.4931157807341953E-15</v>
      </c>
      <c r="Q79" s="268">
        <v>-1.0963302812174607E-14</v>
      </c>
      <c r="R79" s="267">
        <v>-1.080255775906468E-14</v>
      </c>
      <c r="S79" s="267">
        <v>-7.323392653064583E-15</v>
      </c>
      <c r="T79" s="267">
        <v>-7.1956338384459352E-15</v>
      </c>
      <c r="U79" s="267">
        <v>-2.9576554813330377E-15</v>
      </c>
      <c r="V79" s="267">
        <v>-2.7555338437857076E-13</v>
      </c>
      <c r="AG79" s="157"/>
      <c r="AH79" s="157"/>
      <c r="AI79" s="157"/>
      <c r="AJ79" s="157"/>
      <c r="AK79" s="157"/>
      <c r="AL79" s="157"/>
    </row>
    <row r="80" spans="1:38" x14ac:dyDescent="0.3">
      <c r="A80" s="266" t="s">
        <v>378</v>
      </c>
      <c r="B80" s="267">
        <v>2271.7807287369783</v>
      </c>
      <c r="C80" s="267">
        <v>-962.06573453282806</v>
      </c>
      <c r="D80" s="267">
        <v>-809.18513078641809</v>
      </c>
      <c r="E80" s="267">
        <v>-1285.5551540659965</v>
      </c>
      <c r="F80" s="267">
        <v>1161.027934599025</v>
      </c>
      <c r="G80" s="267">
        <v>-2246.6797434641535</v>
      </c>
      <c r="H80" s="267">
        <v>1615.0942820073424</v>
      </c>
      <c r="I80" s="267">
        <v>430.23877034609541</v>
      </c>
      <c r="J80" s="267">
        <v>1665.0251907354555</v>
      </c>
      <c r="K80" s="267">
        <v>789.90606530688467</v>
      </c>
      <c r="L80" s="267">
        <v>3901.2568448206175</v>
      </c>
      <c r="M80" s="267">
        <v>953.30583015989021</v>
      </c>
      <c r="N80" s="268">
        <v>-910.35990950193707</v>
      </c>
      <c r="O80" s="268">
        <v>1708.0033972714277</v>
      </c>
      <c r="P80" s="268">
        <v>345.56634195013288</v>
      </c>
      <c r="Q80" s="268">
        <v>1213.6563384323963</v>
      </c>
      <c r="R80" s="267">
        <v>1646.8758682210089</v>
      </c>
      <c r="S80" s="267">
        <v>554.24715416030858</v>
      </c>
      <c r="T80" s="267">
        <v>2303.3530173826744</v>
      </c>
      <c r="U80" s="267">
        <v>1050.3936931317792</v>
      </c>
      <c r="V80" s="267">
        <v>13771.022352725467</v>
      </c>
      <c r="AG80" s="157"/>
      <c r="AH80" s="157"/>
      <c r="AI80" s="157"/>
      <c r="AJ80" s="157"/>
      <c r="AK80" s="157"/>
      <c r="AL80" s="157"/>
    </row>
    <row r="81" spans="1:38" x14ac:dyDescent="0.3">
      <c r="A81" s="266" t="s">
        <v>726</v>
      </c>
      <c r="B81" s="267">
        <v>11238.005104692224</v>
      </c>
      <c r="C81" s="267">
        <v>10928.309003131691</v>
      </c>
      <c r="D81" s="267">
        <v>10161.332938152227</v>
      </c>
      <c r="E81" s="267">
        <v>13103.324737682404</v>
      </c>
      <c r="F81" s="267">
        <v>8941.0659525005958</v>
      </c>
      <c r="G81" s="267">
        <v>10994.543152719547</v>
      </c>
      <c r="H81" s="267">
        <v>6232.0456468152715</v>
      </c>
      <c r="I81" s="267">
        <v>20252.191689543564</v>
      </c>
      <c r="J81" s="267">
        <v>34638.559709628658</v>
      </c>
      <c r="K81" s="267">
        <v>16318.372273487212</v>
      </c>
      <c r="L81" s="267">
        <v>31428.467913343167</v>
      </c>
      <c r="M81" s="267">
        <v>15783.327945891622</v>
      </c>
      <c r="N81" s="268">
        <v>22588.217255637977</v>
      </c>
      <c r="O81" s="268">
        <v>31921.580172395057</v>
      </c>
      <c r="P81" s="268">
        <v>11376.384129650762</v>
      </c>
      <c r="Q81" s="268">
        <v>19197.847984665219</v>
      </c>
      <c r="R81" s="267">
        <v>18692.541778324292</v>
      </c>
      <c r="S81" s="267">
        <v>12699.394579045833</v>
      </c>
      <c r="T81" s="267">
        <v>11775.443394605116</v>
      </c>
      <c r="U81" s="267">
        <v>4814.5879572815793</v>
      </c>
      <c r="V81" s="267">
        <v>476428.08585903182</v>
      </c>
      <c r="AG81" s="157"/>
      <c r="AH81" s="157"/>
      <c r="AI81" s="157"/>
      <c r="AJ81" s="157"/>
      <c r="AK81" s="157"/>
      <c r="AL81" s="157"/>
    </row>
    <row r="82" spans="1:38" x14ac:dyDescent="0.3">
      <c r="A82" s="266" t="s">
        <v>73</v>
      </c>
      <c r="B82" s="267">
        <v>14244.186350264717</v>
      </c>
      <c r="C82" s="267">
        <v>13834.709585903038</v>
      </c>
      <c r="D82" s="267">
        <v>12995.115617873469</v>
      </c>
      <c r="E82" s="267">
        <v>16472.912004418766</v>
      </c>
      <c r="F82" s="267">
        <v>10908.867253187147</v>
      </c>
      <c r="G82" s="267">
        <v>13667.357161758726</v>
      </c>
      <c r="H82" s="267">
        <v>7914.1152256538762</v>
      </c>
      <c r="I82" s="267">
        <v>25646.449711453199</v>
      </c>
      <c r="J82" s="267">
        <v>41965.133930332377</v>
      </c>
      <c r="K82" s="267">
        <v>20431.668625171234</v>
      </c>
      <c r="L82" s="267">
        <v>40025.808336054397</v>
      </c>
      <c r="M82" s="267">
        <v>20089.726172686838</v>
      </c>
      <c r="N82" s="268">
        <v>28655.587035125034</v>
      </c>
      <c r="O82" s="268">
        <v>40293.179618217102</v>
      </c>
      <c r="P82" s="268">
        <v>14277.143773268486</v>
      </c>
      <c r="Q82" s="268">
        <v>24184.349582663639</v>
      </c>
      <c r="R82" s="267">
        <v>23954.072283357273</v>
      </c>
      <c r="S82" s="267">
        <v>16234.564552298529</v>
      </c>
      <c r="T82" s="267">
        <v>15236.47096934364</v>
      </c>
      <c r="U82" s="267">
        <v>6141.7069068965038</v>
      </c>
      <c r="V82" s="267">
        <v>600929.84460681281</v>
      </c>
      <c r="AG82" s="157"/>
      <c r="AH82" s="157"/>
      <c r="AI82" s="157"/>
      <c r="AJ82" s="157"/>
      <c r="AK82" s="157"/>
      <c r="AL82" s="157"/>
    </row>
    <row r="83" spans="1:38" x14ac:dyDescent="0.3">
      <c r="A83" s="266" t="s">
        <v>74</v>
      </c>
      <c r="B83" s="267">
        <v>2407.5069351518141</v>
      </c>
      <c r="C83" s="267">
        <v>2324.8717895318523</v>
      </c>
      <c r="D83" s="267">
        <v>2193.0291979110307</v>
      </c>
      <c r="E83" s="267">
        <v>2851.3823678624672</v>
      </c>
      <c r="F83" s="267">
        <v>1865.1739724542135</v>
      </c>
      <c r="G83" s="267">
        <v>2296.7648947756229</v>
      </c>
      <c r="H83" s="267">
        <v>1324.030940315379</v>
      </c>
      <c r="I83" s="267">
        <v>4301.6171392319529</v>
      </c>
      <c r="J83" s="267">
        <v>7330.9939253343846</v>
      </c>
      <c r="K83" s="267">
        <v>3446.1235323219371</v>
      </c>
      <c r="L83" s="267">
        <v>6698.0253378181706</v>
      </c>
      <c r="M83" s="267">
        <v>3362.9856665794618</v>
      </c>
      <c r="N83" s="268">
        <v>4796.9037574855611</v>
      </c>
      <c r="O83" s="268">
        <v>6766.4221089514531</v>
      </c>
      <c r="P83" s="268">
        <v>2391.2550712287111</v>
      </c>
      <c r="Q83" s="268">
        <v>4054.8542046773282</v>
      </c>
      <c r="R83" s="267">
        <v>4006.3876413966391</v>
      </c>
      <c r="S83" s="267">
        <v>2728.2795356979709</v>
      </c>
      <c r="T83" s="267">
        <v>2581.7183126070995</v>
      </c>
      <c r="U83" s="267">
        <v>1031.5356170402749</v>
      </c>
      <c r="V83" s="267">
        <v>101403.99339051786</v>
      </c>
    </row>
    <row r="84" spans="1:38" x14ac:dyDescent="0.3">
      <c r="A84" s="266" t="s">
        <v>727</v>
      </c>
      <c r="B84" s="267">
        <v>300.76715129360434</v>
      </c>
      <c r="C84" s="267">
        <v>290.57899419705836</v>
      </c>
      <c r="D84" s="267">
        <v>274.13842058274776</v>
      </c>
      <c r="E84" s="267">
        <v>356.29544149069608</v>
      </c>
      <c r="F84" s="267">
        <v>233.2095736163499</v>
      </c>
      <c r="G84" s="267">
        <v>287.13647964344801</v>
      </c>
      <c r="H84" s="267">
        <v>165.54693831245802</v>
      </c>
      <c r="I84" s="267">
        <v>537.49514452500807</v>
      </c>
      <c r="J84" s="267">
        <v>916.42181846332119</v>
      </c>
      <c r="K84" s="267">
        <v>430.72105376351027</v>
      </c>
      <c r="L84" s="267">
        <v>837.25410449252627</v>
      </c>
      <c r="M84" s="267">
        <v>420.38158344718624</v>
      </c>
      <c r="N84" s="268">
        <v>599.59634948125756</v>
      </c>
      <c r="O84" s="268">
        <v>845.83563697089483</v>
      </c>
      <c r="P84" s="268">
        <v>298.93349588915777</v>
      </c>
      <c r="Q84" s="268">
        <v>506.79623286043761</v>
      </c>
      <c r="R84" s="267">
        <v>500.68161520785702</v>
      </c>
      <c r="S84" s="267">
        <v>340.96631189098798</v>
      </c>
      <c r="T84" s="267">
        <v>322.77010276095166</v>
      </c>
      <c r="U84" s="267">
        <v>128.9582001594153</v>
      </c>
      <c r="V84" s="267">
        <v>12674.920013842644</v>
      </c>
    </row>
    <row r="85" spans="1:38" x14ac:dyDescent="0.3">
      <c r="A85" s="266" t="s">
        <v>728</v>
      </c>
      <c r="B85" s="267">
        <v>1100.9541206613394</v>
      </c>
      <c r="C85" s="267">
        <v>322.49041678142936</v>
      </c>
      <c r="D85" s="267">
        <v>335.34287005653744</v>
      </c>
      <c r="E85" s="267">
        <v>218.16606836154739</v>
      </c>
      <c r="F85" s="267">
        <v>656.17916790113497</v>
      </c>
      <c r="G85" s="267">
        <v>61.292396690597073</v>
      </c>
      <c r="H85" s="267">
        <v>666.5754056435195</v>
      </c>
      <c r="I85" s="267">
        <v>1016.3431752654097</v>
      </c>
      <c r="J85" s="267">
        <v>2026.9603682357119</v>
      </c>
      <c r="K85" s="267">
        <v>1118.1173483004598</v>
      </c>
      <c r="L85" s="267">
        <v>2397.1930951605541</v>
      </c>
      <c r="M85" s="267">
        <v>965.23524923467869</v>
      </c>
      <c r="N85" s="268">
        <v>979.68187069040084</v>
      </c>
      <c r="O85" s="268">
        <v>2024.8059368925428</v>
      </c>
      <c r="P85" s="268">
        <v>662.7818953918013</v>
      </c>
      <c r="Q85" s="268">
        <v>1205.8350921579511</v>
      </c>
      <c r="R85" s="267">
        <v>1271.0455157855281</v>
      </c>
      <c r="S85" s="267">
        <v>719.4566515218014</v>
      </c>
      <c r="T85" s="267">
        <v>995.44856333728706</v>
      </c>
      <c r="U85" s="267">
        <v>437.57217477148089</v>
      </c>
      <c r="V85" s="267">
        <v>27395.214448448634</v>
      </c>
    </row>
    <row r="86" spans="1:38" x14ac:dyDescent="0.3">
      <c r="A86" s="266" t="s">
        <v>76</v>
      </c>
      <c r="B86" s="267">
        <v>-25026.344082320185</v>
      </c>
      <c r="C86" s="267">
        <v>-14700.938113385482</v>
      </c>
      <c r="D86" s="267">
        <v>-19872.685827882869</v>
      </c>
      <c r="E86" s="267">
        <v>-12987.833182765418</v>
      </c>
      <c r="F86" s="267">
        <v>-1838.8898043649078</v>
      </c>
      <c r="G86" s="267">
        <v>-1095.700571591474</v>
      </c>
      <c r="H86" s="267">
        <v>-9556.9241835953162</v>
      </c>
      <c r="I86" s="267">
        <v>-28607.846511493841</v>
      </c>
      <c r="J86" s="267">
        <v>-29857.983815373766</v>
      </c>
      <c r="K86" s="267">
        <v>-16866.863488300816</v>
      </c>
      <c r="L86" s="267">
        <v>-54618.613945813864</v>
      </c>
      <c r="M86" s="267">
        <v>-27484.546026278913</v>
      </c>
      <c r="N86" s="268">
        <v>-30429.207312239058</v>
      </c>
      <c r="O86" s="268">
        <v>-43186.319833284237</v>
      </c>
      <c r="P86" s="268">
        <v>-8911.5700410001518</v>
      </c>
      <c r="Q86" s="268">
        <v>-19997.178655209485</v>
      </c>
      <c r="R86" s="267">
        <v>-38168.043783504741</v>
      </c>
      <c r="S86" s="267">
        <v>-25503.282717085094</v>
      </c>
      <c r="T86" s="267">
        <v>-37839.476797128416</v>
      </c>
      <c r="U86" s="267">
        <v>-9903.4823594035479</v>
      </c>
      <c r="V86" s="267">
        <v>-703732.52299196739</v>
      </c>
    </row>
    <row r="87" spans="1:38" x14ac:dyDescent="0.3">
      <c r="A87" s="266" t="s">
        <v>77</v>
      </c>
      <c r="B87" s="267">
        <v>-930.62490015442177</v>
      </c>
      <c r="C87" s="267">
        <v>-155.30388107741027</v>
      </c>
      <c r="D87" s="267">
        <v>-1842.1564594203542</v>
      </c>
      <c r="E87" s="267">
        <v>-617.24188059327605</v>
      </c>
      <c r="F87" s="267">
        <v>-110.48573767025113</v>
      </c>
      <c r="G87" s="267">
        <v>-146.04324915116001</v>
      </c>
      <c r="H87" s="267">
        <v>-357.62125321176973</v>
      </c>
      <c r="I87" s="267">
        <v>-1666.9875949107575</v>
      </c>
      <c r="J87" s="267">
        <v>-1071.9081248143937</v>
      </c>
      <c r="K87" s="267">
        <v>-1793.9433184609536</v>
      </c>
      <c r="L87" s="267">
        <v>-2862.9427767817442</v>
      </c>
      <c r="M87" s="267">
        <v>-523.21804745658869</v>
      </c>
      <c r="N87" s="268">
        <v>-5110.9755520513654</v>
      </c>
      <c r="O87" s="268">
        <v>-1245.0343158549704</v>
      </c>
      <c r="P87" s="268">
        <v>-167.97700183406107</v>
      </c>
      <c r="Q87" s="268">
        <v>-2169.4464861922675</v>
      </c>
      <c r="R87" s="267">
        <v>-2775.0988445209068</v>
      </c>
      <c r="S87" s="267">
        <v>-4581.1581726678778</v>
      </c>
      <c r="T87" s="267">
        <v>-520.13932325503333</v>
      </c>
      <c r="U87" s="267">
        <v>-72.364820438063603</v>
      </c>
      <c r="V87" s="267">
        <v>-36458.159270010947</v>
      </c>
    </row>
    <row r="88" spans="1:38" x14ac:dyDescent="0.3">
      <c r="A88" s="266" t="s">
        <v>729</v>
      </c>
      <c r="B88" s="267">
        <v>-2593.1472317329017</v>
      </c>
      <c r="C88" s="267">
        <v>-2573.4003709338267</v>
      </c>
      <c r="D88" s="267">
        <v>-64.386409745311809</v>
      </c>
      <c r="E88" s="267">
        <v>-87.747288844644174</v>
      </c>
      <c r="F88" s="267">
        <v>-53.304388088724579</v>
      </c>
      <c r="G88" s="267">
        <v>-60.356738166703757</v>
      </c>
      <c r="H88" s="267">
        <v>-2538.4108213391587</v>
      </c>
      <c r="I88" s="267">
        <v>-2647.013086896985</v>
      </c>
      <c r="J88" s="267">
        <v>-214.11529250378226</v>
      </c>
      <c r="K88" s="267">
        <v>-100.59196926559187</v>
      </c>
      <c r="L88" s="267">
        <v>-5244.5433863942035</v>
      </c>
      <c r="M88" s="267">
        <v>-130.51624216055038</v>
      </c>
      <c r="N88" s="268">
        <v>-2662.8658944744011</v>
      </c>
      <c r="O88" s="268">
        <v>-249.69543987707181</v>
      </c>
      <c r="P88" s="268">
        <v>-88.482368168850414</v>
      </c>
      <c r="Q88" s="268">
        <v>-130.79121140978424</v>
      </c>
      <c r="R88" s="267">
        <v>-2616.4042729985363</v>
      </c>
      <c r="S88" s="267">
        <v>-2607.6075338531464</v>
      </c>
      <c r="T88" s="267">
        <v>-2585.721303856747</v>
      </c>
      <c r="U88" s="267">
        <v>-36.594987789479475</v>
      </c>
      <c r="V88" s="267">
        <v>-50816.328131300783</v>
      </c>
    </row>
    <row r="89" spans="1:38" x14ac:dyDescent="0.3">
      <c r="A89" s="266" t="s">
        <v>730</v>
      </c>
      <c r="B89" s="267">
        <v>-117.32543071680334</v>
      </c>
      <c r="C89" s="267">
        <v>-112.65266429202102</v>
      </c>
      <c r="D89" s="267">
        <v>-107.27821494012009</v>
      </c>
      <c r="E89" s="267">
        <v>-142.4632191281982</v>
      </c>
      <c r="F89" s="267">
        <v>-93.675487239280429</v>
      </c>
      <c r="G89" s="267">
        <v>-117.98732595260054</v>
      </c>
      <c r="H89" s="267">
        <v>-69.69151449673123</v>
      </c>
      <c r="I89" s="267">
        <v>-215.88396585230763</v>
      </c>
      <c r="J89" s="267">
        <v>-369.16554681371662</v>
      </c>
      <c r="K89" s="267">
        <v>-167.00096683283232</v>
      </c>
      <c r="L89" s="267">
        <v>-334.38870444430484</v>
      </c>
      <c r="M89" s="267">
        <v>-167.63444825671897</v>
      </c>
      <c r="N89" s="268">
        <v>-241.81687879170252</v>
      </c>
      <c r="O89" s="268">
        <v>-336.49658211560336</v>
      </c>
      <c r="P89" s="268">
        <v>-119.70097002708359</v>
      </c>
      <c r="Q89" s="268">
        <v>-200.38347383038447</v>
      </c>
      <c r="R89" s="267">
        <v>-197.33764120848824</v>
      </c>
      <c r="S89" s="267">
        <v>-134.68109922849311</v>
      </c>
      <c r="T89" s="267">
        <v>-132.4278979854013</v>
      </c>
      <c r="U89" s="267">
        <v>-55.944919797785261</v>
      </c>
      <c r="V89" s="267">
        <v>-6994.1084618023242</v>
      </c>
    </row>
    <row r="90" spans="1:38" x14ac:dyDescent="0.3">
      <c r="A90" s="154" t="s">
        <v>731</v>
      </c>
      <c r="B90" s="152">
        <v>476049.5987711518</v>
      </c>
      <c r="C90" s="152">
        <v>303545.51010566478</v>
      </c>
      <c r="D90" s="152">
        <v>322545.50216627528</v>
      </c>
      <c r="E90" s="152">
        <v>480982.53507818264</v>
      </c>
      <c r="F90" s="152">
        <v>292495.16800107021</v>
      </c>
      <c r="G90" s="152">
        <v>282847.17205281084</v>
      </c>
      <c r="H90" s="152">
        <v>218774.2378626602</v>
      </c>
      <c r="I90" s="152">
        <v>593392.01096580597</v>
      </c>
      <c r="J90" s="152">
        <v>1302153.1194752404</v>
      </c>
      <c r="K90" s="152">
        <v>439607.76653400192</v>
      </c>
      <c r="L90" s="152">
        <v>838303.73289254704</v>
      </c>
      <c r="M90" s="152">
        <v>426885.70113658905</v>
      </c>
      <c r="N90" s="153">
        <v>684493.87330852437</v>
      </c>
      <c r="O90" s="153">
        <v>1231390.5425701449</v>
      </c>
      <c r="P90" s="153">
        <v>363858.73902090732</v>
      </c>
      <c r="Q90" s="153">
        <v>713254.16453034698</v>
      </c>
      <c r="R90" s="152">
        <v>498413.87711696216</v>
      </c>
      <c r="S90" s="152">
        <v>474492.80343052192</v>
      </c>
      <c r="T90" s="152">
        <v>503207.43239474896</v>
      </c>
      <c r="U90" s="152">
        <v>170977.37923186889</v>
      </c>
      <c r="V90" s="152">
        <v>15342083.848304661</v>
      </c>
    </row>
    <row r="91" spans="1:38" x14ac:dyDescent="0.3">
      <c r="A91" s="266" t="s">
        <v>732</v>
      </c>
      <c r="B91" s="267"/>
      <c r="C91" s="267"/>
      <c r="D91" s="267"/>
      <c r="E91" s="267"/>
      <c r="F91" s="267"/>
      <c r="G91" s="267"/>
      <c r="H91" s="267"/>
      <c r="I91" s="267"/>
      <c r="J91" s="267">
        <v>2766.71</v>
      </c>
      <c r="K91" s="267"/>
      <c r="L91" s="267"/>
      <c r="M91" s="267"/>
      <c r="N91" s="268"/>
      <c r="O91" s="268"/>
      <c r="P91" s="268"/>
      <c r="Q91" s="268"/>
      <c r="R91" s="267"/>
      <c r="S91" s="267"/>
      <c r="T91" s="267"/>
      <c r="U91" s="267"/>
      <c r="V91" s="267">
        <v>4713.13</v>
      </c>
    </row>
    <row r="92" spans="1:38" x14ac:dyDescent="0.3">
      <c r="A92" s="266" t="s">
        <v>733</v>
      </c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8"/>
      <c r="O92" s="268"/>
      <c r="P92" s="268"/>
      <c r="Q92" s="268"/>
      <c r="R92" s="267"/>
      <c r="S92" s="267"/>
      <c r="T92" s="267"/>
      <c r="U92" s="267"/>
      <c r="V92" s="267">
        <v>7394.79</v>
      </c>
    </row>
    <row r="93" spans="1:38" x14ac:dyDescent="0.3">
      <c r="A93" s="266" t="s">
        <v>734</v>
      </c>
      <c r="B93" s="267">
        <v>15955.607103949937</v>
      </c>
      <c r="C93" s="267">
        <v>15387.320113380485</v>
      </c>
      <c r="D93" s="267">
        <v>14568.520674813664</v>
      </c>
      <c r="E93" s="267">
        <v>19742.464198905458</v>
      </c>
      <c r="F93" s="267">
        <v>12608.420589001829</v>
      </c>
      <c r="G93" s="267">
        <v>16180.747649173454</v>
      </c>
      <c r="H93" s="267">
        <v>9282.2768944681538</v>
      </c>
      <c r="I93" s="267">
        <v>29516.090371318704</v>
      </c>
      <c r="J93" s="267">
        <v>51478.862291267986</v>
      </c>
      <c r="K93" s="267">
        <v>22959.166126918048</v>
      </c>
      <c r="L93" s="267">
        <v>48620.030944244179</v>
      </c>
      <c r="M93" s="267">
        <v>24508.219844672894</v>
      </c>
      <c r="N93" s="268">
        <v>33531.598228878232</v>
      </c>
      <c r="O93" s="268">
        <v>46237.23388354187</v>
      </c>
      <c r="P93" s="268">
        <v>16145.677357314777</v>
      </c>
      <c r="Q93" s="268">
        <v>27529.351912347687</v>
      </c>
      <c r="R93" s="267">
        <v>26825.801180149443</v>
      </c>
      <c r="S93" s="267">
        <v>18291.943292751213</v>
      </c>
      <c r="T93" s="267">
        <v>17900.514697817143</v>
      </c>
      <c r="U93" s="267">
        <v>7827.6172942279309</v>
      </c>
      <c r="V93" s="267">
        <v>702281.93259900727</v>
      </c>
    </row>
    <row r="94" spans="1:38" x14ac:dyDescent="0.3">
      <c r="A94" s="266" t="s">
        <v>735</v>
      </c>
      <c r="B94" s="267">
        <v>4.4581208403402917</v>
      </c>
      <c r="C94" s="267">
        <v>4.2643438857090938</v>
      </c>
      <c r="D94" s="267">
        <v>4.0653084030997189</v>
      </c>
      <c r="E94" s="267">
        <v>5.3384476288469616</v>
      </c>
      <c r="F94" s="267">
        <v>3.5524941916677033</v>
      </c>
      <c r="G94" s="267">
        <v>4.4566117469273889</v>
      </c>
      <c r="H94" s="267">
        <v>2.6346823913595658</v>
      </c>
      <c r="I94" s="267">
        <v>8.052271258227151</v>
      </c>
      <c r="J94" s="267">
        <v>13.79042860987823</v>
      </c>
      <c r="K94" s="267">
        <v>6.2970772031185582</v>
      </c>
      <c r="L94" s="267">
        <v>137.60418635131398</v>
      </c>
      <c r="M94" s="267">
        <v>6.2866838959797313</v>
      </c>
      <c r="N94" s="268">
        <v>106.05736457207631</v>
      </c>
      <c r="O94" s="268">
        <v>12.629735259959638</v>
      </c>
      <c r="P94" s="268">
        <v>4.5167449633997565</v>
      </c>
      <c r="Q94" s="268">
        <v>7.5544864315443165</v>
      </c>
      <c r="R94" s="267">
        <v>7.3945198232789755</v>
      </c>
      <c r="S94" s="267">
        <v>125.0955216528681</v>
      </c>
      <c r="T94" s="267">
        <v>4.9968021007990169</v>
      </c>
      <c r="U94" s="267">
        <v>2.1242238650681387</v>
      </c>
      <c r="V94" s="267">
        <v>531.90158503613429</v>
      </c>
    </row>
    <row r="95" spans="1:38" x14ac:dyDescent="0.3">
      <c r="A95" s="266" t="s">
        <v>736</v>
      </c>
      <c r="B95" s="267">
        <v>41305.887365889088</v>
      </c>
      <c r="C95" s="267">
        <v>45808.784306643342</v>
      </c>
      <c r="D95" s="267">
        <v>41209.654410118303</v>
      </c>
      <c r="E95" s="267">
        <v>56984.155625087718</v>
      </c>
      <c r="F95" s="267">
        <v>36862.252769920866</v>
      </c>
      <c r="G95" s="267">
        <v>46754.202154438004</v>
      </c>
      <c r="H95" s="267">
        <v>24957.756592697082</v>
      </c>
      <c r="I95" s="267">
        <v>78716.075861798978</v>
      </c>
      <c r="J95" s="267">
        <v>149296.93072979944</v>
      </c>
      <c r="K95" s="267">
        <v>62969.487694600073</v>
      </c>
      <c r="L95" s="267">
        <v>130894.962574256</v>
      </c>
      <c r="M95" s="267">
        <v>62985.340229521549</v>
      </c>
      <c r="N95" s="268">
        <v>89199.871116949507</v>
      </c>
      <c r="O95" s="268">
        <v>125340.75982685272</v>
      </c>
      <c r="P95" s="268">
        <v>42809.996564852656</v>
      </c>
      <c r="Q95" s="268">
        <v>75420.201880312146</v>
      </c>
      <c r="R95" s="267">
        <v>73749.629565263982</v>
      </c>
      <c r="S95" s="267">
        <v>51651.436097122802</v>
      </c>
      <c r="T95" s="267">
        <v>47945.795962649187</v>
      </c>
      <c r="U95" s="267">
        <v>17837.610507206573</v>
      </c>
      <c r="V95" s="267">
        <v>1899187.9593804914</v>
      </c>
    </row>
    <row r="96" spans="1:38" x14ac:dyDescent="0.3">
      <c r="A96" s="266" t="s">
        <v>737</v>
      </c>
      <c r="B96" s="267">
        <v>197.15417941914257</v>
      </c>
      <c r="C96" s="267">
        <v>189.19322691284268</v>
      </c>
      <c r="D96" s="267">
        <v>179.93313163749372</v>
      </c>
      <c r="E96" s="267">
        <v>240.42062576871578</v>
      </c>
      <c r="F96" s="267">
        <v>156.53647919869019</v>
      </c>
      <c r="G96" s="267">
        <v>198.3807222325801</v>
      </c>
      <c r="H96" s="267">
        <v>115.29598271962141</v>
      </c>
      <c r="I96" s="267">
        <v>366.5029107259557</v>
      </c>
      <c r="J96" s="267">
        <v>629.71010915878753</v>
      </c>
      <c r="K96" s="267">
        <v>282.42217863300345</v>
      </c>
      <c r="L96" s="267">
        <v>570.20873354743264</v>
      </c>
      <c r="M96" s="267">
        <v>283.60912173892837</v>
      </c>
      <c r="N96" s="268">
        <v>409.0531149875851</v>
      </c>
      <c r="O96" s="268">
        <v>570.53666050289394</v>
      </c>
      <c r="P96" s="268">
        <v>200.14073894211194</v>
      </c>
      <c r="Q96" s="268">
        <v>337.92767604502069</v>
      </c>
      <c r="R96" s="267">
        <v>332.97294632864015</v>
      </c>
      <c r="S96" s="267">
        <v>225.73280173079644</v>
      </c>
      <c r="T96" s="267">
        <v>221.79482427473252</v>
      </c>
      <c r="U96" s="267">
        <v>91.165377849345958</v>
      </c>
      <c r="V96" s="267">
        <v>8493.5275805741403</v>
      </c>
    </row>
    <row r="97" spans="1:22" x14ac:dyDescent="0.3">
      <c r="A97" s="266" t="s">
        <v>738</v>
      </c>
      <c r="B97" s="267">
        <v>153.01906901070572</v>
      </c>
      <c r="C97" s="267">
        <v>146.54838349174148</v>
      </c>
      <c r="D97" s="267">
        <v>139.45833690189048</v>
      </c>
      <c r="E97" s="267">
        <v>185.93237679506768</v>
      </c>
      <c r="F97" s="267">
        <v>121.30731759942896</v>
      </c>
      <c r="G97" s="267">
        <v>153.57770314576507</v>
      </c>
      <c r="H97" s="267">
        <v>89.218347549594313</v>
      </c>
      <c r="I97" s="267">
        <v>283.08725680889421</v>
      </c>
      <c r="J97" s="267">
        <v>487.40088361464217</v>
      </c>
      <c r="K97" s="267">
        <v>218.8613196493219</v>
      </c>
      <c r="L97" s="267">
        <v>441.58636858372847</v>
      </c>
      <c r="M97" s="267">
        <v>219.24893115677781</v>
      </c>
      <c r="N97" s="268">
        <v>316.66450318465138</v>
      </c>
      <c r="O97" s="268">
        <v>442.17397762052622</v>
      </c>
      <c r="P97" s="268">
        <v>155.15048624808364</v>
      </c>
      <c r="Q97" s="268">
        <v>262.33275264160267</v>
      </c>
      <c r="R97" s="267">
        <v>257.83728447615465</v>
      </c>
      <c r="S97" s="267">
        <v>175.16631384810782</v>
      </c>
      <c r="T97" s="267">
        <v>172.07988390914866</v>
      </c>
      <c r="U97" s="267">
        <v>70.587261247451011</v>
      </c>
      <c r="V97" s="267">
        <v>6580.2730893747175</v>
      </c>
    </row>
    <row r="98" spans="1:22" x14ac:dyDescent="0.3">
      <c r="A98" s="266" t="s">
        <v>739</v>
      </c>
      <c r="B98" s="267">
        <v>113037.99371501456</v>
      </c>
      <c r="C98" s="267">
        <v>36759.330675468686</v>
      </c>
      <c r="D98" s="267">
        <v>58226.697851651959</v>
      </c>
      <c r="E98" s="267">
        <v>89895.240465990035</v>
      </c>
      <c r="F98" s="267">
        <v>9443.4243821311939</v>
      </c>
      <c r="G98" s="267">
        <v>11415.929902764881</v>
      </c>
      <c r="H98" s="267">
        <v>54538.727122729302</v>
      </c>
      <c r="I98" s="267">
        <v>62927.660993792611</v>
      </c>
      <c r="J98" s="267">
        <v>282105.24022524367</v>
      </c>
      <c r="K98" s="267">
        <v>39035.258868035104</v>
      </c>
      <c r="L98" s="267">
        <v>90350.293601913945</v>
      </c>
      <c r="M98" s="267">
        <v>53446.281258341725</v>
      </c>
      <c r="N98" s="268">
        <v>124498.91073317987</v>
      </c>
      <c r="O98" s="268">
        <v>200240.46226244755</v>
      </c>
      <c r="P98" s="268">
        <v>66257.246923536237</v>
      </c>
      <c r="Q98" s="268">
        <v>91412.507992295286</v>
      </c>
      <c r="R98" s="267">
        <v>24807.706442065813</v>
      </c>
      <c r="S98" s="267">
        <v>107961.76592486573</v>
      </c>
      <c r="T98" s="267">
        <v>161989.09878718469</v>
      </c>
      <c r="U98" s="267">
        <v>13087.338104785031</v>
      </c>
      <c r="V98" s="267">
        <v>2257112.8981227656</v>
      </c>
    </row>
    <row r="99" spans="1:22" x14ac:dyDescent="0.3">
      <c r="A99" s="266" t="s">
        <v>740</v>
      </c>
      <c r="B99" s="267">
        <v>425.10494441667009</v>
      </c>
      <c r="C99" s="267">
        <v>405.76554314920554</v>
      </c>
      <c r="D99" s="267">
        <v>386.74703117799686</v>
      </c>
      <c r="E99" s="267">
        <v>515.99110297905099</v>
      </c>
      <c r="F99" s="267">
        <v>336.37412360912583</v>
      </c>
      <c r="G99" s="267">
        <v>425.12930629578381</v>
      </c>
      <c r="H99" s="267">
        <v>247.90895844963086</v>
      </c>
      <c r="I99" s="267">
        <v>782.86556012310598</v>
      </c>
      <c r="J99" s="267">
        <v>1354.3950813742108</v>
      </c>
      <c r="K99" s="267">
        <v>607.15191578996985</v>
      </c>
      <c r="L99" s="267">
        <v>1217.8488276816033</v>
      </c>
      <c r="M99" s="267">
        <v>605.91249310482067</v>
      </c>
      <c r="N99" s="268">
        <v>875.8195888518884</v>
      </c>
      <c r="O99" s="268">
        <v>1227.800944265779</v>
      </c>
      <c r="P99" s="268">
        <v>429.46079424874551</v>
      </c>
      <c r="Q99" s="268">
        <v>728.09786055408927</v>
      </c>
      <c r="R99" s="267">
        <v>713.28922237468635</v>
      </c>
      <c r="S99" s="267">
        <v>484.94460965040435</v>
      </c>
      <c r="T99" s="267">
        <v>477.92724480669193</v>
      </c>
      <c r="U99" s="267">
        <v>195.28396641900065</v>
      </c>
      <c r="V99" s="267">
        <v>18449.224368484232</v>
      </c>
    </row>
    <row r="100" spans="1:22" x14ac:dyDescent="0.3">
      <c r="A100" s="266" t="s">
        <v>741</v>
      </c>
      <c r="B100" s="267">
        <v>232.26781783649992</v>
      </c>
      <c r="C100" s="267">
        <v>212.10731589523942</v>
      </c>
      <c r="D100" s="267">
        <v>255.09775737259775</v>
      </c>
      <c r="E100" s="267">
        <v>230.99271801630951</v>
      </c>
      <c r="F100" s="267">
        <v>192.22330842024783</v>
      </c>
      <c r="G100" s="267">
        <v>213.97599312269966</v>
      </c>
      <c r="H100" s="267">
        <v>184.5303130765335</v>
      </c>
      <c r="I100" s="267">
        <v>271.60377081102797</v>
      </c>
      <c r="J100" s="267">
        <v>403.34728025013391</v>
      </c>
      <c r="K100" s="267">
        <v>238.87696239406012</v>
      </c>
      <c r="L100" s="267">
        <v>354.37869547580067</v>
      </c>
      <c r="M100" s="267">
        <v>231.3407027632918</v>
      </c>
      <c r="N100" s="268">
        <v>298.45705337347096</v>
      </c>
      <c r="O100" s="268">
        <v>380.43116212647482</v>
      </c>
      <c r="P100" s="268">
        <v>225.3680381070163</v>
      </c>
      <c r="Q100" s="268">
        <v>1601.3172033960291</v>
      </c>
      <c r="R100" s="267">
        <v>263.65735977967</v>
      </c>
      <c r="S100" s="267">
        <v>236.11722209729601</v>
      </c>
      <c r="T100" s="267">
        <v>98.612005665763391</v>
      </c>
      <c r="U100" s="267">
        <v>170.86368155706225</v>
      </c>
      <c r="V100" s="267">
        <v>8902.8429680478221</v>
      </c>
    </row>
    <row r="101" spans="1:22" x14ac:dyDescent="0.3">
      <c r="A101" s="266" t="s">
        <v>742</v>
      </c>
      <c r="B101" s="267">
        <v>109.47178410074238</v>
      </c>
      <c r="C101" s="267">
        <v>96.313186127614557</v>
      </c>
      <c r="D101" s="267">
        <v>95.359230249763215</v>
      </c>
      <c r="E101" s="267">
        <v>126.08431051168785</v>
      </c>
      <c r="F101" s="267">
        <v>82.967218710785772</v>
      </c>
      <c r="G101" s="267">
        <v>99.58125888165911</v>
      </c>
      <c r="H101" s="267">
        <v>62.615237738812077</v>
      </c>
      <c r="I101" s="267">
        <v>3022.7536399805458</v>
      </c>
      <c r="J101" s="267">
        <v>340.47270968154118</v>
      </c>
      <c r="K101" s="267">
        <v>2938.4958750582423</v>
      </c>
      <c r="L101" s="267">
        <v>268.80741301075398</v>
      </c>
      <c r="M101" s="267">
        <v>135.86760381224869</v>
      </c>
      <c r="N101" s="268">
        <v>203.55923642884011</v>
      </c>
      <c r="O101" s="268">
        <v>309.12172008169881</v>
      </c>
      <c r="P101" s="268">
        <v>102.96554488808383</v>
      </c>
      <c r="Q101" s="268">
        <v>184.24883499554431</v>
      </c>
      <c r="R101" s="267">
        <v>460.83815003215295</v>
      </c>
      <c r="S101" s="267">
        <v>117.26266933584914</v>
      </c>
      <c r="T101" s="267">
        <v>122.60861677181438</v>
      </c>
      <c r="U101" s="267">
        <v>45.827112106560605</v>
      </c>
      <c r="V101" s="267">
        <v>12350.575146697771</v>
      </c>
    </row>
    <row r="102" spans="1:22" x14ac:dyDescent="0.3">
      <c r="A102" s="266" t="s">
        <v>388</v>
      </c>
      <c r="B102" s="267">
        <v>2955.135695281544</v>
      </c>
      <c r="C102" s="267">
        <v>2787.1785161416578</v>
      </c>
      <c r="D102" s="267">
        <v>2663.9255889308106</v>
      </c>
      <c r="E102" s="267">
        <v>3395.2829087598366</v>
      </c>
      <c r="F102" s="267">
        <v>2324.7445635902359</v>
      </c>
      <c r="G102" s="267">
        <v>2893.1699581595221</v>
      </c>
      <c r="H102" s="267">
        <v>1694.6941510614565</v>
      </c>
      <c r="I102" s="267">
        <v>5069.0266081607278</v>
      </c>
      <c r="J102" s="267">
        <v>8801.1213173537544</v>
      </c>
      <c r="K102" s="267">
        <v>4096.9018289811993</v>
      </c>
      <c r="L102" s="267">
        <v>8246.0173633805189</v>
      </c>
      <c r="M102" s="267">
        <v>4012.6453864326359</v>
      </c>
      <c r="N102" s="268">
        <v>5836.0455202183475</v>
      </c>
      <c r="O102" s="268">
        <v>8139.5147858212767</v>
      </c>
      <c r="P102" s="268">
        <v>2971.4934344983249</v>
      </c>
      <c r="Q102" s="268">
        <v>5004.0807247115845</v>
      </c>
      <c r="R102" s="267">
        <v>4787.2077382884518</v>
      </c>
      <c r="S102" s="267">
        <v>3387.7362505970259</v>
      </c>
      <c r="T102" s="267">
        <v>3175.7970817431201</v>
      </c>
      <c r="U102" s="267">
        <v>1391.7615617291513</v>
      </c>
      <c r="V102" s="267">
        <v>123346.6615800549</v>
      </c>
    </row>
    <row r="103" spans="1:22" x14ac:dyDescent="0.3">
      <c r="A103" s="266" t="s">
        <v>743</v>
      </c>
      <c r="B103" s="267">
        <v>167.98060883755858</v>
      </c>
      <c r="C103" s="267">
        <v>435.72218627223953</v>
      </c>
      <c r="D103" s="267">
        <v>219.16999633384549</v>
      </c>
      <c r="E103" s="267">
        <v>258.39189356144567</v>
      </c>
      <c r="F103" s="267">
        <v>23.31674357295428</v>
      </c>
      <c r="G103" s="267">
        <v>603.98868569581953</v>
      </c>
      <c r="H103" s="267">
        <v>12.681091686282258</v>
      </c>
      <c r="I103" s="267">
        <v>422.64690721690192</v>
      </c>
      <c r="J103" s="267">
        <v>1226.393711577512</v>
      </c>
      <c r="K103" s="267">
        <v>280.29357685249016</v>
      </c>
      <c r="L103" s="267">
        <v>1029.9204434440467</v>
      </c>
      <c r="M103" s="267">
        <v>604.86726500892667</v>
      </c>
      <c r="N103" s="268">
        <v>101.79125544615371</v>
      </c>
      <c r="O103" s="268">
        <v>145.27392240713925</v>
      </c>
      <c r="P103" s="268">
        <v>30.121595766755906</v>
      </c>
      <c r="Q103" s="268">
        <v>434.65928840123934</v>
      </c>
      <c r="R103" s="267">
        <v>71.870562901896562</v>
      </c>
      <c r="S103" s="267">
        <v>205.60977326621315</v>
      </c>
      <c r="T103" s="267">
        <v>34.297851851985087</v>
      </c>
      <c r="U103" s="267">
        <v>21.557875354403215</v>
      </c>
      <c r="V103" s="267">
        <v>8388.8299737971411</v>
      </c>
    </row>
    <row r="104" spans="1:22" x14ac:dyDescent="0.3">
      <c r="A104" s="266" t="s">
        <v>744</v>
      </c>
      <c r="B104" s="267">
        <v>31188.148648866645</v>
      </c>
      <c r="C104" s="267">
        <v>17988.951930346517</v>
      </c>
      <c r="D104" s="267">
        <v>19455.614835355293</v>
      </c>
      <c r="E104" s="267">
        <v>36098.522151286321</v>
      </c>
      <c r="F104" s="267">
        <v>18772.088289337546</v>
      </c>
      <c r="G104" s="267">
        <v>21091.671454204112</v>
      </c>
      <c r="H104" s="267">
        <v>17069.703057822593</v>
      </c>
      <c r="I104" s="267">
        <v>37025.767072561284</v>
      </c>
      <c r="J104" s="267">
        <v>103018.52661302735</v>
      </c>
      <c r="K104" s="267">
        <v>34645.50005994417</v>
      </c>
      <c r="L104" s="267">
        <v>65477.086328094192</v>
      </c>
      <c r="M104" s="267">
        <v>26769.991400145067</v>
      </c>
      <c r="N104" s="268">
        <v>45352.722827194957</v>
      </c>
      <c r="O104" s="268">
        <v>67560.342819512356</v>
      </c>
      <c r="P104" s="268">
        <v>24167.564862713327</v>
      </c>
      <c r="Q104" s="268">
        <v>39592.076819656038</v>
      </c>
      <c r="R104" s="267">
        <v>33528.911280668202</v>
      </c>
      <c r="S104" s="267">
        <v>27945.985319694297</v>
      </c>
      <c r="T104" s="267">
        <v>19948.439625596835</v>
      </c>
      <c r="U104" s="267">
        <v>12022.416375945419</v>
      </c>
      <c r="V104" s="267">
        <v>1032649.2952650485</v>
      </c>
    </row>
    <row r="105" spans="1:22" x14ac:dyDescent="0.3">
      <c r="A105" s="266" t="s">
        <v>745</v>
      </c>
      <c r="B105" s="267">
        <v>69579.997351588783</v>
      </c>
      <c r="C105" s="267">
        <v>27375.077631380267</v>
      </c>
      <c r="D105" s="267">
        <v>27310.160874203866</v>
      </c>
      <c r="E105" s="267">
        <v>59028.52329477379</v>
      </c>
      <c r="F105" s="267">
        <v>49664.008698616744</v>
      </c>
      <c r="G105" s="267">
        <v>800.78139425093411</v>
      </c>
      <c r="H105" s="267">
        <v>455.08192865062233</v>
      </c>
      <c r="I105" s="267">
        <v>97718.675478952762</v>
      </c>
      <c r="J105" s="267">
        <v>125872.8877806485</v>
      </c>
      <c r="K105" s="267">
        <v>48559.2773300064</v>
      </c>
      <c r="L105" s="267">
        <v>127610.05555145314</v>
      </c>
      <c r="M105" s="267">
        <v>41653.956520998086</v>
      </c>
      <c r="N105" s="268">
        <v>58478.23069675883</v>
      </c>
      <c r="O105" s="268">
        <v>94268.409572278106</v>
      </c>
      <c r="P105" s="268">
        <v>52521.124201421284</v>
      </c>
      <c r="Q105" s="268">
        <v>82711.151973528365</v>
      </c>
      <c r="R105" s="267">
        <v>57585.762983168301</v>
      </c>
      <c r="S105" s="267">
        <v>56168.246983552905</v>
      </c>
      <c r="T105" s="267">
        <v>35712.186770557375</v>
      </c>
      <c r="U105" s="267">
        <v>21353.130463745405</v>
      </c>
      <c r="V105" s="267">
        <v>1727936.8573870098</v>
      </c>
    </row>
    <row r="106" spans="1:22" x14ac:dyDescent="0.3">
      <c r="A106" s="266" t="s">
        <v>746</v>
      </c>
      <c r="B106" s="267">
        <v>423.42171207738812</v>
      </c>
      <c r="C106" s="267">
        <v>1007.7887391513699</v>
      </c>
      <c r="D106" s="267">
        <v>518.91253517341283</v>
      </c>
      <c r="E106" s="267">
        <v>616.06790393954896</v>
      </c>
      <c r="F106" s="267">
        <v>88.462473254809211</v>
      </c>
      <c r="G106" s="267">
        <v>1375.7093054319037</v>
      </c>
      <c r="H106" s="267">
        <v>54.719173339890887</v>
      </c>
      <c r="I106" s="267">
        <v>1014.4583005693964</v>
      </c>
      <c r="J106" s="267">
        <v>2918.8132073989127</v>
      </c>
      <c r="K106" s="267">
        <v>703.72815459088247</v>
      </c>
      <c r="L106" s="267">
        <v>2480.4679414782736</v>
      </c>
      <c r="M106" s="267">
        <v>1429.7178228115445</v>
      </c>
      <c r="N106" s="268">
        <v>320.32798715174408</v>
      </c>
      <c r="O106" s="268">
        <v>486.05063599890929</v>
      </c>
      <c r="P106" s="268">
        <v>181.8860669891007</v>
      </c>
      <c r="Q106" s="268">
        <v>1062.4863535913248</v>
      </c>
      <c r="R106" s="267">
        <v>221.23218688658679</v>
      </c>
      <c r="S106" s="267">
        <v>941.13031058150852</v>
      </c>
      <c r="T106" s="267">
        <v>138.71078153499536</v>
      </c>
      <c r="U106" s="267">
        <v>66.155989931518874</v>
      </c>
      <c r="V106" s="267">
        <v>21273.419701846309</v>
      </c>
    </row>
    <row r="107" spans="1:22" x14ac:dyDescent="0.3">
      <c r="A107" s="266" t="s">
        <v>747</v>
      </c>
      <c r="B107" s="267">
        <v>495.05737386677441</v>
      </c>
      <c r="C107" s="267">
        <v>690.03492063236115</v>
      </c>
      <c r="D107" s="267">
        <v>444.69182768328079</v>
      </c>
      <c r="E107" s="267">
        <v>558.6553286809002</v>
      </c>
      <c r="F107" s="267">
        <v>208.25681402996767</v>
      </c>
      <c r="G107" s="267">
        <v>876.4211849913213</v>
      </c>
      <c r="H107" s="267">
        <v>152.24230943921708</v>
      </c>
      <c r="I107" s="267">
        <v>904.66576043668692</v>
      </c>
      <c r="J107" s="267">
        <v>2104.5820666319278</v>
      </c>
      <c r="K107" s="267">
        <v>643.06348576172979</v>
      </c>
      <c r="L107" s="267">
        <v>1789.7582582265434</v>
      </c>
      <c r="M107" s="267">
        <v>982.3756208373029</v>
      </c>
      <c r="N107" s="268">
        <v>1120.4597097478381</v>
      </c>
      <c r="O107" s="268">
        <v>895.13630424692394</v>
      </c>
      <c r="P107" s="268">
        <v>292.4962771421296</v>
      </c>
      <c r="Q107" s="268">
        <v>897.36156799903677</v>
      </c>
      <c r="R107" s="267">
        <v>745.08478749268352</v>
      </c>
      <c r="S107" s="267">
        <v>516.00339727916355</v>
      </c>
      <c r="T107" s="267">
        <v>324.74692911683076</v>
      </c>
      <c r="U107" s="267">
        <v>145.64268566187593</v>
      </c>
      <c r="V107" s="267">
        <v>27090.235436428953</v>
      </c>
    </row>
    <row r="108" spans="1:22" x14ac:dyDescent="0.3">
      <c r="A108" s="266" t="s">
        <v>748</v>
      </c>
      <c r="B108" s="267">
        <v>100.28614544768224</v>
      </c>
      <c r="C108" s="267">
        <v>51.889744244831057</v>
      </c>
      <c r="D108" s="267">
        <v>37.303705797569641</v>
      </c>
      <c r="E108" s="267">
        <v>48.120289623472971</v>
      </c>
      <c r="F108" s="267">
        <v>22.480048506887421</v>
      </c>
      <c r="G108" s="267">
        <v>62.803263148346289</v>
      </c>
      <c r="H108" s="267">
        <v>16.363831847996018</v>
      </c>
      <c r="I108" s="267">
        <v>76.592056113810187</v>
      </c>
      <c r="J108" s="267">
        <v>163.60633857729832</v>
      </c>
      <c r="K108" s="267">
        <v>55.773956769149613</v>
      </c>
      <c r="L108" s="267">
        <v>140.60285128007052</v>
      </c>
      <c r="M108" s="267">
        <v>74.788359269197855</v>
      </c>
      <c r="N108" s="268">
        <v>64.938773123729433</v>
      </c>
      <c r="O108" s="268">
        <v>93.253295968800543</v>
      </c>
      <c r="P108" s="268">
        <v>31.722355245849638</v>
      </c>
      <c r="Q108" s="268">
        <v>76.189847992711321</v>
      </c>
      <c r="R108" s="267">
        <v>52.291060913680873</v>
      </c>
      <c r="S108" s="267">
        <v>46.246674282513737</v>
      </c>
      <c r="T108" s="267">
        <v>34.830868103464695</v>
      </c>
      <c r="U108" s="267">
        <v>15.161683781257704</v>
      </c>
      <c r="V108" s="267">
        <v>1753.0684547736951</v>
      </c>
    </row>
    <row r="109" spans="1:22" x14ac:dyDescent="0.3">
      <c r="A109" s="266" t="s">
        <v>390</v>
      </c>
      <c r="B109" s="267">
        <v>564.1328395924952</v>
      </c>
      <c r="C109" s="267">
        <v>1052.7211340150877</v>
      </c>
      <c r="D109" s="267">
        <v>667.90683883979341</v>
      </c>
      <c r="E109" s="267">
        <v>759.86490409869134</v>
      </c>
      <c r="F109" s="267">
        <v>347.95183363749913</v>
      </c>
      <c r="G109" s="267">
        <v>1272.0255079028752</v>
      </c>
      <c r="H109" s="267">
        <v>300.25895480265217</v>
      </c>
      <c r="I109" s="267">
        <v>1483.4019425429096</v>
      </c>
      <c r="J109" s="267">
        <v>9124.0280233265476</v>
      </c>
      <c r="K109" s="267">
        <v>768.02535877859361</v>
      </c>
      <c r="L109" s="267">
        <v>2145.7925202816914</v>
      </c>
      <c r="M109" s="267">
        <v>1263.5153523900563</v>
      </c>
      <c r="N109" s="268">
        <v>792.17338763345288</v>
      </c>
      <c r="O109" s="268">
        <v>1223.285708308445</v>
      </c>
      <c r="P109" s="268">
        <v>436.0597138188474</v>
      </c>
      <c r="Q109" s="268">
        <v>1432.5512407324125</v>
      </c>
      <c r="R109" s="267">
        <v>2463.9870854744736</v>
      </c>
      <c r="S109" s="267">
        <v>1034.9127927489335</v>
      </c>
      <c r="T109" s="267">
        <v>273.98798939362547</v>
      </c>
      <c r="U109" s="267">
        <v>296.16763209930264</v>
      </c>
      <c r="V109" s="267">
        <v>38086.160336550383</v>
      </c>
    </row>
    <row r="110" spans="1:22" x14ac:dyDescent="0.3">
      <c r="A110" s="266" t="s">
        <v>749</v>
      </c>
      <c r="B110" s="267">
        <v>104.99067540632448</v>
      </c>
      <c r="C110" s="267">
        <v>2724.1762645375929</v>
      </c>
      <c r="D110" s="267">
        <v>1306.5097218445528</v>
      </c>
      <c r="E110" s="267">
        <v>1318.7223496518848</v>
      </c>
      <c r="F110" s="267">
        <v>1200.9327193506226</v>
      </c>
      <c r="G110" s="267">
        <v>1592.3563203643457</v>
      </c>
      <c r="H110" s="267">
        <v>722.95064603257424</v>
      </c>
      <c r="I110" s="267">
        <v>5506.9005674323616</v>
      </c>
      <c r="J110" s="267">
        <v>841.8129520746719</v>
      </c>
      <c r="K110" s="267">
        <v>176.51308002768289</v>
      </c>
      <c r="L110" s="267">
        <v>751.17220495594586</v>
      </c>
      <c r="M110" s="267">
        <v>397.11167785691498</v>
      </c>
      <c r="N110" s="268">
        <v>467.73771606031994</v>
      </c>
      <c r="O110" s="268">
        <v>168.92672399740277</v>
      </c>
      <c r="P110" s="268">
        <v>9.5143239038505385</v>
      </c>
      <c r="Q110" s="268">
        <v>359.80761376618176</v>
      </c>
      <c r="R110" s="267">
        <v>2389.0733247801968</v>
      </c>
      <c r="S110" s="267">
        <v>1320.8945614275631</v>
      </c>
      <c r="T110" s="267">
        <v>1638.3246803254613</v>
      </c>
      <c r="U110" s="267">
        <v>820.2554333161122</v>
      </c>
      <c r="V110" s="267">
        <v>31676.307196392812</v>
      </c>
    </row>
    <row r="111" spans="1:22" x14ac:dyDescent="0.3">
      <c r="A111" s="266" t="s">
        <v>391</v>
      </c>
      <c r="B111" s="267">
        <v>185496.46067345786</v>
      </c>
      <c r="C111" s="267">
        <v>137841.24480176601</v>
      </c>
      <c r="D111" s="267">
        <v>142726.07851957134</v>
      </c>
      <c r="E111" s="267">
        <v>194961.89857194497</v>
      </c>
      <c r="F111" s="267">
        <v>149011.26576615838</v>
      </c>
      <c r="G111" s="267">
        <v>163959.50600569116</v>
      </c>
      <c r="H111" s="267">
        <v>101009.98211106114</v>
      </c>
      <c r="I111" s="267">
        <v>243729.65231717748</v>
      </c>
      <c r="J111" s="267">
        <v>518512.91829375393</v>
      </c>
      <c r="K111" s="267">
        <v>197611.54917777161</v>
      </c>
      <c r="L111" s="267">
        <v>317939.09469701606</v>
      </c>
      <c r="M111" s="267">
        <v>188646.02243453503</v>
      </c>
      <c r="N111" s="268">
        <v>296797.06113018794</v>
      </c>
      <c r="O111" s="268">
        <f>647692.265727457-200000</f>
        <v>447692.26572745701</v>
      </c>
      <c r="P111" s="268">
        <v>143936.63042127315</v>
      </c>
      <c r="Q111" s="268">
        <f>362064.028857746-100000</f>
        <v>262064.02885774599</v>
      </c>
      <c r="R111" s="267">
        <v>248195.27233947648</v>
      </c>
      <c r="S111" s="267">
        <v>188113.62435402916</v>
      </c>
      <c r="T111" s="267">
        <v>197986.09865194498</v>
      </c>
      <c r="U111" s="267">
        <v>89127.637983109365</v>
      </c>
      <c r="V111" s="267">
        <v>6833243.7235834515</v>
      </c>
    </row>
    <row r="112" spans="1:22" x14ac:dyDescent="0.3">
      <c r="A112" s="266" t="s">
        <v>85</v>
      </c>
      <c r="B112" s="267">
        <v>905.9704428366631</v>
      </c>
      <c r="C112" s="267">
        <v>659.4420691364536</v>
      </c>
      <c r="D112" s="267">
        <v>792.99811290173727</v>
      </c>
      <c r="E112" s="267">
        <v>1085.7186727612343</v>
      </c>
      <c r="F112" s="267">
        <v>897.3812531840025</v>
      </c>
      <c r="G112" s="267">
        <v>611.15516401584841</v>
      </c>
      <c r="H112" s="267">
        <v>375.60491093646368</v>
      </c>
      <c r="I112" s="267">
        <v>1943.2484702129107</v>
      </c>
      <c r="J112" s="267">
        <v>2015.9611156440301</v>
      </c>
      <c r="K112" s="267">
        <v>1244.5297602368817</v>
      </c>
      <c r="L112" s="267">
        <v>2465.6619494563461</v>
      </c>
      <c r="M112" s="267">
        <v>1317.2545472465972</v>
      </c>
      <c r="N112" s="268">
        <v>1311.1023680787637</v>
      </c>
      <c r="O112" s="268">
        <v>1933.6415894823574</v>
      </c>
      <c r="P112" s="268">
        <v>679.78905794817069</v>
      </c>
      <c r="Q112" s="268">
        <v>1068.1444118787128</v>
      </c>
      <c r="R112" s="267">
        <v>1087.8264384935105</v>
      </c>
      <c r="S112" s="267">
        <v>962.89673391809947</v>
      </c>
      <c r="T112" s="267">
        <v>967.80971710140648</v>
      </c>
      <c r="U112" s="267">
        <v>368.22122607517343</v>
      </c>
      <c r="V112" s="267">
        <v>33399.95322009021</v>
      </c>
    </row>
    <row r="113" spans="1:22" x14ac:dyDescent="0.3">
      <c r="A113" s="266" t="s">
        <v>750</v>
      </c>
      <c r="B113" s="267">
        <v>1112.509016827732</v>
      </c>
      <c r="C113" s="267">
        <v>1075.0971131748852</v>
      </c>
      <c r="D113" s="267">
        <v>1058.0845205385399</v>
      </c>
      <c r="E113" s="267">
        <v>1159.6894341060315</v>
      </c>
      <c r="F113" s="267">
        <v>1139.2053542854346</v>
      </c>
      <c r="G113" s="267">
        <v>1076.841671135305</v>
      </c>
      <c r="H113" s="267">
        <v>951.85396619541871</v>
      </c>
      <c r="I113" s="267">
        <v>1357.7293771336504</v>
      </c>
      <c r="J113" s="267">
        <v>2038.7734072021551</v>
      </c>
      <c r="K113" s="267">
        <v>1189.4269081562745</v>
      </c>
      <c r="L113" s="267">
        <v>1678.8369886309281</v>
      </c>
      <c r="M113" s="267">
        <v>1166.2943738107535</v>
      </c>
      <c r="N113" s="268">
        <v>1337.8930086076525</v>
      </c>
      <c r="O113" s="268">
        <v>1645.1217255952502</v>
      </c>
      <c r="P113" s="268">
        <v>1070.9236786591214</v>
      </c>
      <c r="Q113" s="268">
        <v>1279.5533629486818</v>
      </c>
      <c r="R113" s="267">
        <v>1300.3659432451136</v>
      </c>
      <c r="S113" s="267">
        <v>1109.7863272770892</v>
      </c>
      <c r="T113" s="267">
        <v>379.46713251229835</v>
      </c>
      <c r="U113" s="267">
        <v>882.9731155440528</v>
      </c>
      <c r="V113" s="267">
        <v>42979.695616550256</v>
      </c>
    </row>
    <row r="114" spans="1:22" x14ac:dyDescent="0.3">
      <c r="A114" s="266" t="s">
        <v>751</v>
      </c>
      <c r="B114" s="267">
        <v>3.0089327309906814E-3</v>
      </c>
      <c r="C114" s="267">
        <v>2.8086583994660404E-3</v>
      </c>
      <c r="D114" s="267">
        <v>2.6558857852239121E-3</v>
      </c>
      <c r="E114" s="267">
        <v>52.183557511166889</v>
      </c>
      <c r="F114" s="267">
        <v>2.3343783548495436E-3</v>
      </c>
      <c r="G114" s="267">
        <v>2.8545090775731479E-3</v>
      </c>
      <c r="H114" s="267">
        <v>1.8026003687435363E-3</v>
      </c>
      <c r="I114" s="267">
        <v>5.8488015118941718E-3</v>
      </c>
      <c r="J114" s="267">
        <v>1.0209596087107559E-2</v>
      </c>
      <c r="K114" s="267">
        <v>4.4256020883794295E-3</v>
      </c>
      <c r="L114" s="267">
        <v>127.45875013329375</v>
      </c>
      <c r="M114" s="267">
        <v>4.2305758728092089E-3</v>
      </c>
      <c r="N114" s="268">
        <v>2.3138631825464135</v>
      </c>
      <c r="O114" s="268">
        <v>10.392351083540181</v>
      </c>
      <c r="P114" s="268">
        <v>3.3858550565802549E-3</v>
      </c>
      <c r="Q114" s="268">
        <v>5.5304334170162934E-3</v>
      </c>
      <c r="R114" s="267">
        <v>5.384142231285363E-3</v>
      </c>
      <c r="S114" s="267">
        <v>3.8408861107118949E-3</v>
      </c>
      <c r="T114" s="267">
        <v>3.7664535954093211E-3</v>
      </c>
      <c r="U114" s="267">
        <v>1.620655643877432E-3</v>
      </c>
      <c r="V114" s="267">
        <v>194.76023995658718</v>
      </c>
    </row>
    <row r="115" spans="1:22" x14ac:dyDescent="0.3">
      <c r="A115" s="266" t="s">
        <v>752</v>
      </c>
      <c r="B115" s="267">
        <v>9524.9076208638853</v>
      </c>
      <c r="C115" s="267">
        <v>8731.199399528663</v>
      </c>
      <c r="D115" s="267">
        <v>8303.8499444389909</v>
      </c>
      <c r="E115" s="267">
        <v>11095.31857383337</v>
      </c>
      <c r="F115" s="267">
        <v>7224.0685899049449</v>
      </c>
      <c r="G115" s="267">
        <v>9155.2048253703324</v>
      </c>
      <c r="H115" s="267">
        <v>5320.8826887283558</v>
      </c>
      <c r="I115" s="267">
        <v>16913.997277757226</v>
      </c>
      <c r="J115" s="267">
        <v>29540.97735421883</v>
      </c>
      <c r="K115" s="267">
        <v>13033.669131422519</v>
      </c>
      <c r="L115" s="267">
        <v>26314.923731349332</v>
      </c>
      <c r="M115" s="267">
        <v>13088.411413613952</v>
      </c>
      <c r="N115" s="268">
        <v>19117.894918598711</v>
      </c>
      <c r="O115" s="268">
        <v>26330.452317772771</v>
      </c>
      <c r="P115" s="268">
        <v>9236.5771997390202</v>
      </c>
      <c r="Q115" s="268">
        <v>15595.41504312201</v>
      </c>
      <c r="R115" s="267">
        <v>15366.74855854666</v>
      </c>
      <c r="S115" s="267">
        <v>10417.658917263221</v>
      </c>
      <c r="T115" s="267">
        <v>10475.888951810502</v>
      </c>
      <c r="U115" s="267">
        <v>4207.2880439447363</v>
      </c>
      <c r="V115" s="267">
        <v>393441.48208429996</v>
      </c>
    </row>
    <row r="116" spans="1:22" x14ac:dyDescent="0.3">
      <c r="A116" s="266" t="s">
        <v>753</v>
      </c>
      <c r="B116" s="267">
        <v>0.48583725513145087</v>
      </c>
      <c r="C116" s="267"/>
      <c r="D116" s="267"/>
      <c r="E116" s="267"/>
      <c r="F116" s="267"/>
      <c r="G116" s="267"/>
      <c r="H116" s="267"/>
      <c r="I116" s="267">
        <v>0.48583725513145087</v>
      </c>
      <c r="J116" s="267"/>
      <c r="K116" s="267"/>
      <c r="L116" s="267"/>
      <c r="M116" s="267"/>
      <c r="N116" s="268">
        <v>18.830884561761579</v>
      </c>
      <c r="O116" s="268">
        <v>84.738980527927069</v>
      </c>
      <c r="P116" s="268"/>
      <c r="Q116" s="268"/>
      <c r="R116" s="267"/>
      <c r="S116" s="267">
        <v>0.48583725513145076</v>
      </c>
      <c r="T116" s="267">
        <v>0.48583725513145076</v>
      </c>
      <c r="U116" s="267"/>
      <c r="V116" s="267">
        <v>124.82993592710747</v>
      </c>
    </row>
    <row r="117" spans="1:22" x14ac:dyDescent="0.3">
      <c r="A117" s="266" t="s">
        <v>754</v>
      </c>
      <c r="B117" s="267">
        <v>0.69839966097279715</v>
      </c>
      <c r="C117" s="267">
        <v>2.7335879568238949E-2</v>
      </c>
      <c r="D117" s="267">
        <v>1.7636166609367149E-2</v>
      </c>
      <c r="E117" s="267">
        <v>-5.2671290692907491E-3</v>
      </c>
      <c r="F117" s="267">
        <v>-5.2640226113253846E-3</v>
      </c>
      <c r="G117" s="267">
        <v>-5.2631152957140596E-3</v>
      </c>
      <c r="H117" s="267">
        <v>-5.2622910332401828E-3</v>
      </c>
      <c r="I117" s="267">
        <v>0.69417057661738524</v>
      </c>
      <c r="J117" s="267">
        <v>-5.2605266123201674E-3</v>
      </c>
      <c r="K117" s="267">
        <v>-5.265404231679165E-3</v>
      </c>
      <c r="L117" s="267">
        <v>-5.2631436459907128E-3</v>
      </c>
      <c r="M117" s="267">
        <v>0.11562968169361787</v>
      </c>
      <c r="N117" s="268">
        <v>18.186391081357701</v>
      </c>
      <c r="O117" s="268">
        <v>81.767776565207953</v>
      </c>
      <c r="P117" s="268">
        <v>0.35738673660607462</v>
      </c>
      <c r="Q117" s="268">
        <v>2.1601678407792153E-2</v>
      </c>
      <c r="R117" s="267">
        <v>9.2729606866987502E-2</v>
      </c>
      <c r="S117" s="267">
        <v>0.69417481368888567</v>
      </c>
      <c r="T117" s="267">
        <v>2.9442111383116902</v>
      </c>
      <c r="U117" s="267">
        <v>-5.265329452882178E-3</v>
      </c>
      <c r="V117" s="267">
        <v>124.84694014894389</v>
      </c>
    </row>
    <row r="118" spans="1:22" x14ac:dyDescent="0.3">
      <c r="A118" s="266" t="s">
        <v>755</v>
      </c>
      <c r="B118" s="267">
        <v>884.58210502810243</v>
      </c>
      <c r="C118" s="267">
        <v>1038.2161004085108</v>
      </c>
      <c r="D118" s="267">
        <v>950.0989630474445</v>
      </c>
      <c r="E118" s="267">
        <v>1260.9410647643938</v>
      </c>
      <c r="F118" s="267">
        <v>706.30274830698727</v>
      </c>
      <c r="G118" s="267">
        <v>922.19299377589675</v>
      </c>
      <c r="H118" s="267">
        <v>535.66726310962019</v>
      </c>
      <c r="I118" s="267">
        <v>1626.5055821019291</v>
      </c>
      <c r="J118" s="267">
        <v>2627.0778967878787</v>
      </c>
      <c r="K118" s="267">
        <v>1197.3780434191499</v>
      </c>
      <c r="L118" s="267">
        <v>2504.2763871257775</v>
      </c>
      <c r="M118" s="267">
        <v>1207.0554589477508</v>
      </c>
      <c r="N118" s="268">
        <v>1677.676427574999</v>
      </c>
      <c r="O118" s="268">
        <v>2350.5840366144448</v>
      </c>
      <c r="P118" s="268">
        <v>833.65663677237455</v>
      </c>
      <c r="Q118" s="268">
        <v>1393.2571788230584</v>
      </c>
      <c r="R118" s="267">
        <v>1366.0713648216172</v>
      </c>
      <c r="S118" s="267">
        <v>950.89775822188631</v>
      </c>
      <c r="T118" s="267">
        <v>909.8268803844536</v>
      </c>
      <c r="U118" s="267">
        <v>384.1392906745865</v>
      </c>
      <c r="V118" s="267">
        <v>38950.207952414145</v>
      </c>
    </row>
    <row r="119" spans="1:22" x14ac:dyDescent="0.3">
      <c r="A119" s="266" t="s">
        <v>756</v>
      </c>
      <c r="B119" s="267">
        <v>0.10584243439521399</v>
      </c>
      <c r="C119" s="267">
        <v>0.10156858843438296</v>
      </c>
      <c r="D119" s="267">
        <v>9.6597296273282646E-2</v>
      </c>
      <c r="E119" s="267">
        <v>50.129070072900056</v>
      </c>
      <c r="F119" s="267">
        <v>8.4036778113751057E-2</v>
      </c>
      <c r="G119" s="267">
        <v>0.10650090523081424</v>
      </c>
      <c r="H119" s="267">
        <v>6.1896772987447952E-2</v>
      </c>
      <c r="I119" s="267">
        <v>0.19675748390652936</v>
      </c>
      <c r="J119" s="267">
        <v>0.33806055297943449</v>
      </c>
      <c r="K119" s="267">
        <v>0.15161865196967111</v>
      </c>
      <c r="L119" s="267">
        <v>160.30611717514628</v>
      </c>
      <c r="M119" s="267">
        <v>100.15225586365948</v>
      </c>
      <c r="N119" s="268">
        <v>0.21960060707202878</v>
      </c>
      <c r="O119" s="268">
        <v>100.30629322308694</v>
      </c>
      <c r="P119" s="268">
        <v>0.10744577210435412</v>
      </c>
      <c r="Q119" s="268">
        <v>0.18141683827093877</v>
      </c>
      <c r="R119" s="267">
        <v>0.17875688626537098</v>
      </c>
      <c r="S119" s="267">
        <v>0.12118489868401885</v>
      </c>
      <c r="T119" s="267">
        <v>0.11907079122877097</v>
      </c>
      <c r="U119" s="267">
        <v>4.894223167149056E-2</v>
      </c>
      <c r="V119" s="267">
        <v>414.55975946530498</v>
      </c>
    </row>
    <row r="120" spans="1:22" x14ac:dyDescent="0.3">
      <c r="A120" s="266" t="s">
        <v>757</v>
      </c>
      <c r="B120" s="267">
        <v>0.13010531802733949</v>
      </c>
      <c r="C120" s="267">
        <v>0.12485175322498905</v>
      </c>
      <c r="D120" s="267">
        <v>0.11874086252861989</v>
      </c>
      <c r="E120" s="267">
        <v>0.1586575646944344</v>
      </c>
      <c r="F120" s="267">
        <v>0.10330102293052452</v>
      </c>
      <c r="G120" s="267">
        <v>0.13091473400465531</v>
      </c>
      <c r="H120" s="267">
        <v>7.6085734237062261E-2</v>
      </c>
      <c r="I120" s="267">
        <v>0.24186135895486996</v>
      </c>
      <c r="J120" s="267">
        <v>0.41555616146973656</v>
      </c>
      <c r="K120" s="267">
        <v>0.18637508713879841</v>
      </c>
      <c r="L120" s="267">
        <v>0.37629021529610052</v>
      </c>
      <c r="M120" s="267">
        <v>0.18715837061131566</v>
      </c>
      <c r="N120" s="268">
        <v>0.26994094557026799</v>
      </c>
      <c r="O120" s="268">
        <v>0.37650661974137134</v>
      </c>
      <c r="P120" s="268">
        <v>0.1320761982678107</v>
      </c>
      <c r="Q120" s="268">
        <v>0.22300408691112067</v>
      </c>
      <c r="R120" s="267">
        <v>0.21973437846573846</v>
      </c>
      <c r="S120" s="267">
        <v>0.14896482562487362</v>
      </c>
      <c r="T120" s="267">
        <v>0.14636608888586469</v>
      </c>
      <c r="U120" s="267">
        <v>6.0161547237380417E-2</v>
      </c>
      <c r="V120" s="267">
        <v>5.6050199407402612</v>
      </c>
    </row>
    <row r="121" spans="1:22" x14ac:dyDescent="0.3">
      <c r="A121" s="266" t="s">
        <v>758</v>
      </c>
      <c r="B121" s="267">
        <v>886.26658616097848</v>
      </c>
      <c r="C121" s="267">
        <v>828.44383046952498</v>
      </c>
      <c r="D121" s="267">
        <v>791.35338188607852</v>
      </c>
      <c r="E121" s="267">
        <v>1002.0342677171226</v>
      </c>
      <c r="F121" s="267">
        <v>685.99607806626341</v>
      </c>
      <c r="G121" s="267">
        <v>859.15370106104297</v>
      </c>
      <c r="H121" s="267">
        <v>483.98042741217631</v>
      </c>
      <c r="I121" s="267">
        <v>1510.9259282201444</v>
      </c>
      <c r="J121" s="267">
        <v>2660.7056032711353</v>
      </c>
      <c r="K121" s="267">
        <v>1235.7818461363358</v>
      </c>
      <c r="L121" s="267">
        <v>2531.0303058938334</v>
      </c>
      <c r="M121" s="267">
        <v>1198.1332102436354</v>
      </c>
      <c r="N121" s="268">
        <v>1773.5548092074762</v>
      </c>
      <c r="O121" s="268">
        <v>2488.4781722315629</v>
      </c>
      <c r="P121" s="268">
        <v>891.63188840860187</v>
      </c>
      <c r="Q121" s="268">
        <v>1533.5572940789968</v>
      </c>
      <c r="R121" s="267">
        <v>1450.8323434918532</v>
      </c>
      <c r="S121" s="267">
        <v>1027.8787701768765</v>
      </c>
      <c r="T121" s="267">
        <v>990.04913620759612</v>
      </c>
      <c r="U121" s="267">
        <v>396.93658413453187</v>
      </c>
      <c r="V121" s="267">
        <v>37200.998054119562</v>
      </c>
    </row>
    <row r="122" spans="1:22" x14ac:dyDescent="0.3">
      <c r="A122" s="266" t="s">
        <v>395</v>
      </c>
      <c r="B122" s="267">
        <v>219.5865428336914</v>
      </c>
      <c r="C122" s="267">
        <v>229.23287850062593</v>
      </c>
      <c r="D122" s="267">
        <v>215.29516850369521</v>
      </c>
      <c r="E122" s="267">
        <v>281.00239141159449</v>
      </c>
      <c r="F122" s="267">
        <v>356.01124844691634</v>
      </c>
      <c r="G122" s="267">
        <v>227.26738518332755</v>
      </c>
      <c r="H122" s="267">
        <v>125.8432407085496</v>
      </c>
      <c r="I122" s="267">
        <v>1157.5325043768928</v>
      </c>
      <c r="J122" s="267">
        <v>1741.5997593860691</v>
      </c>
      <c r="K122" s="267">
        <v>4882.8920822682576</v>
      </c>
      <c r="L122" s="267">
        <v>1998.2304201215213</v>
      </c>
      <c r="M122" s="267">
        <v>523.45555187536593</v>
      </c>
      <c r="N122" s="268">
        <v>425.33905655609976</v>
      </c>
      <c r="O122" s="268">
        <v>992.70362291682636</v>
      </c>
      <c r="P122" s="268">
        <v>217.55921584071811</v>
      </c>
      <c r="Q122" s="268">
        <v>1349.1304283110467</v>
      </c>
      <c r="R122" s="267">
        <v>349.37187421628158</v>
      </c>
      <c r="S122" s="267">
        <v>1049.446261371839</v>
      </c>
      <c r="T122" s="267">
        <v>1258.7922666628231</v>
      </c>
      <c r="U122" s="267">
        <v>141.55344420474532</v>
      </c>
      <c r="V122" s="267">
        <v>23217.015544789498</v>
      </c>
    </row>
    <row r="123" spans="1:22" x14ac:dyDescent="0.3">
      <c r="A123" s="266" t="s">
        <v>759</v>
      </c>
      <c r="B123" s="267">
        <v>17.777438098708352</v>
      </c>
      <c r="C123" s="267">
        <v>19.209186123490035</v>
      </c>
      <c r="D123" s="267">
        <v>17.778268687101566</v>
      </c>
      <c r="E123" s="267">
        <v>24.695187565435187</v>
      </c>
      <c r="F123" s="267">
        <v>15.451687879318566</v>
      </c>
      <c r="G123" s="267">
        <v>20.706923593978598</v>
      </c>
      <c r="H123" s="267">
        <v>10.629455188509352</v>
      </c>
      <c r="I123" s="267">
        <v>33.967702744798395</v>
      </c>
      <c r="J123" s="267">
        <v>65.715729576009281</v>
      </c>
      <c r="K123" s="267">
        <v>27.107580660641201</v>
      </c>
      <c r="L123" s="267">
        <v>56.947710913843586</v>
      </c>
      <c r="M123" s="267">
        <v>27.538597066262795</v>
      </c>
      <c r="N123" s="268">
        <v>39.112095592970391</v>
      </c>
      <c r="O123" s="268">
        <v>-61.630471183486037</v>
      </c>
      <c r="P123" s="268">
        <v>18.864603103485877</v>
      </c>
      <c r="Q123" s="268">
        <v>-83.259628996913847</v>
      </c>
      <c r="R123" s="267">
        <v>32.343968788576092</v>
      </c>
      <c r="S123" s="267">
        <v>22.929789099194117</v>
      </c>
      <c r="T123" s="267">
        <v>21.049002994034272</v>
      </c>
      <c r="U123" s="267">
        <v>7.8568542481428443</v>
      </c>
      <c r="V123" s="267">
        <v>586.28018112687289</v>
      </c>
    </row>
    <row r="124" spans="1:22" x14ac:dyDescent="0.3">
      <c r="A124" s="154" t="s">
        <v>760</v>
      </c>
      <c r="B124" s="152">
        <v>51423.320993519083</v>
      </c>
      <c r="C124" s="152">
        <v>39243.123304160967</v>
      </c>
      <c r="D124" s="152">
        <v>36230.513304851331</v>
      </c>
      <c r="E124" s="152">
        <v>53883.17160111697</v>
      </c>
      <c r="F124" s="152">
        <v>25999.61220396162</v>
      </c>
      <c r="G124" s="152">
        <v>48549.843606582312</v>
      </c>
      <c r="H124" s="152">
        <v>20562.572697618823</v>
      </c>
      <c r="I124" s="152">
        <v>64407.001466549154</v>
      </c>
      <c r="J124" s="152">
        <v>157094.77266710938</v>
      </c>
      <c r="K124" s="152">
        <v>89393.073767376598</v>
      </c>
      <c r="L124" s="152">
        <v>119727.47653348936</v>
      </c>
      <c r="M124" s="152">
        <v>58529.745728959773</v>
      </c>
      <c r="N124" s="153">
        <v>64104.172552735195</v>
      </c>
      <c r="O124" s="153">
        <v>110454.95721067053</v>
      </c>
      <c r="P124" s="153">
        <v>43847.367096127331</v>
      </c>
      <c r="Q124" s="153">
        <v>66741.456810393793</v>
      </c>
      <c r="R124" s="152">
        <v>49973.092589326036</v>
      </c>
      <c r="S124" s="152">
        <v>48443.817663887537</v>
      </c>
      <c r="T124" s="152">
        <v>41240.455449447603</v>
      </c>
      <c r="U124" s="152">
        <v>20261.67314877126</v>
      </c>
      <c r="V124" s="152">
        <v>1844087.6830464182</v>
      </c>
    </row>
    <row r="125" spans="1:22" x14ac:dyDescent="0.3">
      <c r="A125" s="266" t="s">
        <v>91</v>
      </c>
      <c r="B125" s="267">
        <v>615.14936118612229</v>
      </c>
      <c r="C125" s="267">
        <v>1109.2561492793611</v>
      </c>
      <c r="D125" s="267">
        <v>813.95816160178833</v>
      </c>
      <c r="E125" s="267">
        <v>1560.3571184142568</v>
      </c>
      <c r="F125" s="267">
        <v>442.29487748164735</v>
      </c>
      <c r="G125" s="267">
        <v>361.24781764948386</v>
      </c>
      <c r="H125" s="267">
        <v>544.59393856085592</v>
      </c>
      <c r="I125" s="267">
        <v>1281.519397674947</v>
      </c>
      <c r="J125" s="267">
        <v>2337.6635162169132</v>
      </c>
      <c r="K125" s="267">
        <v>998.33766846570211</v>
      </c>
      <c r="L125" s="267">
        <v>2464.2600227708695</v>
      </c>
      <c r="M125" s="267">
        <v>1068.0255326736653</v>
      </c>
      <c r="N125" s="268">
        <v>3025.1057046309356</v>
      </c>
      <c r="O125" s="268">
        <v>1770.8630168034624</v>
      </c>
      <c r="P125" s="268">
        <v>1541.2450310293202</v>
      </c>
      <c r="Q125" s="268">
        <v>1485.8140818201889</v>
      </c>
      <c r="R125" s="267">
        <v>2297.1552077474398</v>
      </c>
      <c r="S125" s="267">
        <v>1265.5778905196091</v>
      </c>
      <c r="T125" s="267">
        <v>1236.5779990503408</v>
      </c>
      <c r="U125" s="267">
        <v>450.19219787135052</v>
      </c>
      <c r="V125" s="267">
        <v>41196.649108989797</v>
      </c>
    </row>
    <row r="126" spans="1:22" x14ac:dyDescent="0.3">
      <c r="A126" s="266" t="s">
        <v>761</v>
      </c>
      <c r="B126" s="267">
        <v>284.20309919391792</v>
      </c>
      <c r="C126" s="267">
        <v>141.31311816669398</v>
      </c>
      <c r="D126" s="267">
        <v>139.12661411520068</v>
      </c>
      <c r="E126" s="267">
        <v>438.70471204604689</v>
      </c>
      <c r="F126" s="267">
        <v>129.45898960585595</v>
      </c>
      <c r="G126" s="267">
        <v>75.730960639354464</v>
      </c>
      <c r="H126" s="267">
        <v>47.895493819373769</v>
      </c>
      <c r="I126" s="267">
        <v>195.61030199454004</v>
      </c>
      <c r="J126" s="267">
        <v>316.62731549738959</v>
      </c>
      <c r="K126" s="267">
        <v>291.08476167633978</v>
      </c>
      <c r="L126" s="267">
        <v>336.61668330014527</v>
      </c>
      <c r="M126" s="267">
        <v>327.84354287946474</v>
      </c>
      <c r="N126" s="268">
        <v>184.1270777451291</v>
      </c>
      <c r="O126" s="268">
        <v>189.05416907907477</v>
      </c>
      <c r="P126" s="268">
        <v>136.08075119926181</v>
      </c>
      <c r="Q126" s="268">
        <v>112.42688582122828</v>
      </c>
      <c r="R126" s="267">
        <v>483.94563040102838</v>
      </c>
      <c r="S126" s="267">
        <v>706.50940450928249</v>
      </c>
      <c r="T126" s="267">
        <v>332.417599028317</v>
      </c>
      <c r="U126" s="267">
        <v>109.48035038314832</v>
      </c>
      <c r="V126" s="267">
        <v>6999.2912188701812</v>
      </c>
    </row>
    <row r="127" spans="1:22" x14ac:dyDescent="0.3">
      <c r="A127" s="266" t="s">
        <v>92</v>
      </c>
      <c r="B127" s="267">
        <v>388.50131885239381</v>
      </c>
      <c r="C127" s="267">
        <v>459.66030695396279</v>
      </c>
      <c r="D127" s="267">
        <v>458.69905736588095</v>
      </c>
      <c r="E127" s="267">
        <v>24.919457156949864</v>
      </c>
      <c r="F127" s="267">
        <v>371.02816297706983</v>
      </c>
      <c r="G127" s="267">
        <v>374.51690068624322</v>
      </c>
      <c r="H127" s="267">
        <v>13.307657781024378</v>
      </c>
      <c r="I127" s="267">
        <v>404.67219176419201</v>
      </c>
      <c r="J127" s="267">
        <v>1216.0017183657744</v>
      </c>
      <c r="K127" s="267">
        <v>529.16935023535916</v>
      </c>
      <c r="L127" s="267">
        <v>76.520869006915518</v>
      </c>
      <c r="M127" s="267">
        <v>522.22627906792025</v>
      </c>
      <c r="N127" s="268">
        <v>756.31964102059555</v>
      </c>
      <c r="O127" s="268">
        <v>59.410279632392395</v>
      </c>
      <c r="P127" s="268">
        <v>736.45334691372364</v>
      </c>
      <c r="Q127" s="268">
        <v>749.1354007582994</v>
      </c>
      <c r="R127" s="267">
        <v>838.00358231210055</v>
      </c>
      <c r="S127" s="267">
        <v>23.771878329500495</v>
      </c>
      <c r="T127" s="267">
        <v>23.390090491233085</v>
      </c>
      <c r="U127" s="267">
        <v>11.295628016784777</v>
      </c>
      <c r="V127" s="267">
        <v>10372.887253486157</v>
      </c>
    </row>
    <row r="128" spans="1:22" x14ac:dyDescent="0.3">
      <c r="A128" s="266" t="s">
        <v>116</v>
      </c>
      <c r="B128" s="267">
        <v>9.3251915812720405</v>
      </c>
      <c r="C128" s="267">
        <v>213.27687764518529</v>
      </c>
      <c r="D128" s="267">
        <v>528.80614632425534</v>
      </c>
      <c r="E128" s="267">
        <v>429.94616393689125</v>
      </c>
      <c r="F128" s="267">
        <v>124.88847463735289</v>
      </c>
      <c r="G128" s="267">
        <v>95.079869533833815</v>
      </c>
      <c r="H128" s="267">
        <v>92.109580778846691</v>
      </c>
      <c r="I128" s="267">
        <v>2989.4779215173025</v>
      </c>
      <c r="J128" s="267">
        <v>70.690139454504035</v>
      </c>
      <c r="K128" s="267">
        <v>94.635071824136801</v>
      </c>
      <c r="L128" s="267">
        <v>55.307536324355489</v>
      </c>
      <c r="M128" s="267">
        <v>99.485793041727604</v>
      </c>
      <c r="N128" s="268">
        <v>250.76288613662891</v>
      </c>
      <c r="O128" s="268">
        <v>34.906305625951063</v>
      </c>
      <c r="P128" s="268">
        <v>16.111594438440168</v>
      </c>
      <c r="Q128" s="268">
        <v>159.36666731360941</v>
      </c>
      <c r="R128" s="267">
        <v>29.886416782451519</v>
      </c>
      <c r="S128" s="267">
        <v>32.11624490731996</v>
      </c>
      <c r="T128" s="267">
        <v>13.745265601846913</v>
      </c>
      <c r="U128" s="267">
        <v>5.6734315343727371</v>
      </c>
      <c r="V128" s="267">
        <v>6563.3187835460367</v>
      </c>
    </row>
    <row r="129" spans="1:22" x14ac:dyDescent="0.3">
      <c r="A129" s="266" t="s">
        <v>93</v>
      </c>
      <c r="B129" s="267">
        <v>1444.0035188115642</v>
      </c>
      <c r="C129" s="267">
        <v>906.71010660494017</v>
      </c>
      <c r="D129" s="267">
        <v>1223.6485907536335</v>
      </c>
      <c r="E129" s="267">
        <v>1767.1371952686266</v>
      </c>
      <c r="F129" s="267">
        <v>873.94527988905418</v>
      </c>
      <c r="G129" s="267">
        <v>1004.6057214560357</v>
      </c>
      <c r="H129" s="267">
        <v>792.07692443709664</v>
      </c>
      <c r="I129" s="267">
        <v>2187.8790417132527</v>
      </c>
      <c r="J129" s="267">
        <v>4816.1148146884852</v>
      </c>
      <c r="K129" s="267">
        <v>1613.2930078472245</v>
      </c>
      <c r="L129" s="267">
        <v>3116.1808381853298</v>
      </c>
      <c r="M129" s="267">
        <v>1348.5277050458585</v>
      </c>
      <c r="N129" s="268">
        <v>2103.4933817712149</v>
      </c>
      <c r="O129" s="268">
        <v>3127.0472476444675</v>
      </c>
      <c r="P129" s="268">
        <v>1192.7213252115923</v>
      </c>
      <c r="Q129" s="268">
        <v>1934.1079805226657</v>
      </c>
      <c r="R129" s="267">
        <v>1666.3797939355711</v>
      </c>
      <c r="S129" s="267">
        <v>1302.725596201574</v>
      </c>
      <c r="T129" s="267">
        <v>930.03848468561819</v>
      </c>
      <c r="U129" s="267">
        <v>561.37765092082873</v>
      </c>
      <c r="V129" s="267">
        <v>51173.019988559216</v>
      </c>
    </row>
    <row r="130" spans="1:22" x14ac:dyDescent="0.3">
      <c r="A130" s="266" t="s">
        <v>762</v>
      </c>
      <c r="B130" s="267">
        <v>1304.8633520994917</v>
      </c>
      <c r="C130" s="267">
        <v>2362.3113240537696</v>
      </c>
      <c r="D130" s="267">
        <v>1282.7334886944211</v>
      </c>
      <c r="E130" s="267">
        <v>1504.4960322290265</v>
      </c>
      <c r="F130" s="267">
        <v>310.37277684620904</v>
      </c>
      <c r="G130" s="267">
        <v>3111.9707769315787</v>
      </c>
      <c r="H130" s="267">
        <v>268.95662051136134</v>
      </c>
      <c r="I130" s="267">
        <v>2141.7827817792372</v>
      </c>
      <c r="J130" s="267">
        <v>6484.4651072056931</v>
      </c>
      <c r="K130" s="267">
        <v>2111.6964257216873</v>
      </c>
      <c r="L130" s="267">
        <v>5575.718839695528</v>
      </c>
      <c r="M130" s="267">
        <v>3376.2886434862749</v>
      </c>
      <c r="N130" s="268">
        <v>1461.457409495134</v>
      </c>
      <c r="O130" s="268">
        <v>1605.5708964810722</v>
      </c>
      <c r="P130" s="268">
        <v>673.95017399891299</v>
      </c>
      <c r="Q130" s="268">
        <v>2541.7041204269835</v>
      </c>
      <c r="R130" s="267">
        <v>943.05557057757937</v>
      </c>
      <c r="S130" s="267">
        <v>1451.6261235590541</v>
      </c>
      <c r="T130" s="267">
        <v>1212.9119489888722</v>
      </c>
      <c r="U130" s="267">
        <v>346.12968239686415</v>
      </c>
      <c r="V130" s="267">
        <v>54774.95256871984</v>
      </c>
    </row>
    <row r="131" spans="1:22" x14ac:dyDescent="0.3">
      <c r="A131" s="266" t="s">
        <v>763</v>
      </c>
      <c r="B131" s="267">
        <v>36575.160200246472</v>
      </c>
      <c r="C131" s="267">
        <v>20838.877824380459</v>
      </c>
      <c r="D131" s="267">
        <v>21358.11748988336</v>
      </c>
      <c r="E131" s="267">
        <v>34895.523915778518</v>
      </c>
      <c r="F131" s="267">
        <v>14699.380188696539</v>
      </c>
      <c r="G131" s="267">
        <v>27587.818825005113</v>
      </c>
      <c r="H131" s="267">
        <v>15462.592152295414</v>
      </c>
      <c r="I131" s="267">
        <v>36305.304850725392</v>
      </c>
      <c r="J131" s="267">
        <v>99814.961335557789</v>
      </c>
      <c r="K131" s="267">
        <v>66096.51436986764</v>
      </c>
      <c r="L131" s="267">
        <v>71930.185168101205</v>
      </c>
      <c r="M131" s="267">
        <v>33046.326081123058</v>
      </c>
      <c r="N131" s="268">
        <v>43617.72954843998</v>
      </c>
      <c r="O131" s="268">
        <v>84040.980619199574</v>
      </c>
      <c r="P131" s="268">
        <v>32050.796829775183</v>
      </c>
      <c r="Q131" s="268">
        <v>41064.009171878082</v>
      </c>
      <c r="R131" s="267">
        <v>26107.316330308058</v>
      </c>
      <c r="S131" s="267">
        <v>29206.299410207612</v>
      </c>
      <c r="T131" s="267">
        <v>25184.932119993686</v>
      </c>
      <c r="U131" s="267">
        <v>7763.0662156166254</v>
      </c>
      <c r="V131" s="267">
        <v>1140631.3770637056</v>
      </c>
    </row>
    <row r="132" spans="1:22" x14ac:dyDescent="0.3">
      <c r="A132" s="266" t="s">
        <v>764</v>
      </c>
      <c r="B132" s="267">
        <v>5.2745428305488971E-3</v>
      </c>
      <c r="C132" s="267"/>
      <c r="D132" s="267"/>
      <c r="E132" s="267"/>
      <c r="F132" s="267"/>
      <c r="G132" s="267"/>
      <c r="H132" s="267"/>
      <c r="I132" s="267">
        <v>5.2745428305488937E-3</v>
      </c>
      <c r="J132" s="267"/>
      <c r="K132" s="267"/>
      <c r="L132" s="267"/>
      <c r="M132" s="267"/>
      <c r="N132" s="268"/>
      <c r="O132" s="268"/>
      <c r="P132" s="268"/>
      <c r="Q132" s="268"/>
      <c r="R132" s="267"/>
      <c r="S132" s="267">
        <v>5.2745428305488945E-3</v>
      </c>
      <c r="T132" s="267">
        <v>5.2745428305488937E-3</v>
      </c>
      <c r="U132" s="267"/>
      <c r="V132" s="267">
        <v>2.6372714152744472E-2</v>
      </c>
    </row>
    <row r="133" spans="1:22" x14ac:dyDescent="0.3">
      <c r="A133" s="266" t="s">
        <v>765</v>
      </c>
      <c r="B133" s="267">
        <v>7.1426266196819581</v>
      </c>
      <c r="C133" s="267">
        <v>28.918449473581326</v>
      </c>
      <c r="D133" s="267">
        <v>37.072067920370223</v>
      </c>
      <c r="E133" s="267">
        <v>28.918936871417035</v>
      </c>
      <c r="F133" s="267">
        <v>10.217025456709726</v>
      </c>
      <c r="G133" s="267">
        <v>68.526077624050757</v>
      </c>
      <c r="H133" s="267">
        <v>30.943664761893775</v>
      </c>
      <c r="I133" s="267">
        <v>9.2148153535890938</v>
      </c>
      <c r="J133" s="267">
        <v>194.91840118967585</v>
      </c>
      <c r="K133" s="267">
        <v>99.810877248218418</v>
      </c>
      <c r="L133" s="267">
        <v>14.288584164590787</v>
      </c>
      <c r="M133" s="267">
        <v>12.347993981682363</v>
      </c>
      <c r="N133" s="268">
        <v>93.373722275527356</v>
      </c>
      <c r="O133" s="268">
        <v>213.08072748760245</v>
      </c>
      <c r="P133" s="268">
        <v>99.202610060464977</v>
      </c>
      <c r="Q133" s="268">
        <v>47.300863974734092</v>
      </c>
      <c r="R133" s="267">
        <v>34.15405020297267</v>
      </c>
      <c r="S133" s="267">
        <v>76.805494412166695</v>
      </c>
      <c r="T133" s="267">
        <v>46.859288815788744</v>
      </c>
      <c r="U133" s="267">
        <v>2.0487953055319714</v>
      </c>
      <c r="V133" s="267">
        <v>1632.2101684252632</v>
      </c>
    </row>
    <row r="134" spans="1:22" x14ac:dyDescent="0.3">
      <c r="A134" s="266" t="s">
        <v>766</v>
      </c>
      <c r="B134" s="267"/>
      <c r="C134" s="267"/>
      <c r="D134" s="267"/>
      <c r="E134" s="267"/>
      <c r="F134" s="267"/>
      <c r="G134" s="267"/>
      <c r="H134" s="267"/>
      <c r="I134" s="267"/>
      <c r="J134" s="267">
        <v>1325</v>
      </c>
      <c r="K134" s="267"/>
      <c r="L134" s="267"/>
      <c r="M134" s="267"/>
      <c r="N134" s="268">
        <v>57.169999999999995</v>
      </c>
      <c r="O134" s="268"/>
      <c r="P134" s="268"/>
      <c r="Q134" s="268"/>
      <c r="R134" s="267"/>
      <c r="S134" s="267"/>
      <c r="T134" s="267">
        <v>365</v>
      </c>
      <c r="U134" s="267">
        <v>3780.0000000000005</v>
      </c>
      <c r="V134" s="267">
        <v>6494.17</v>
      </c>
    </row>
    <row r="135" spans="1:22" x14ac:dyDescent="0.3">
      <c r="A135" s="266" t="s">
        <v>96</v>
      </c>
      <c r="B135" s="267">
        <v>4901.0221857681254</v>
      </c>
      <c r="C135" s="267">
        <v>1928.8898212971606</v>
      </c>
      <c r="D135" s="267">
        <v>1924.1123323179888</v>
      </c>
      <c r="E135" s="267">
        <v>4157.7380330196829</v>
      </c>
      <c r="F135" s="267">
        <v>3498.1327621020487</v>
      </c>
      <c r="G135" s="267">
        <v>56.427249590338562</v>
      </c>
      <c r="H135" s="267">
        <v>32.06759849656239</v>
      </c>
      <c r="I135" s="267">
        <v>6882.9176426880867</v>
      </c>
      <c r="J135" s="267">
        <v>8866.0075106619552</v>
      </c>
      <c r="K135" s="267">
        <v>3420.3353321376117</v>
      </c>
      <c r="L135" s="267">
        <v>8988.3587274614001</v>
      </c>
      <c r="M135" s="267">
        <v>2933.9557668810376</v>
      </c>
      <c r="N135" s="268">
        <v>4119.0011934512286</v>
      </c>
      <c r="O135" s="268">
        <v>6640.491450147967</v>
      </c>
      <c r="P135" s="268">
        <v>3701.0799548813361</v>
      </c>
      <c r="Q135" s="268">
        <v>5825.8500964645073</v>
      </c>
      <c r="R135" s="267">
        <v>4056.1406103121417</v>
      </c>
      <c r="S135" s="267">
        <v>3956.271699888699</v>
      </c>
      <c r="T135" s="267">
        <v>2515.4468058512102</v>
      </c>
      <c r="U135" s="267">
        <v>1504.031387506855</v>
      </c>
      <c r="V135" s="267">
        <v>121713.95759670089</v>
      </c>
    </row>
    <row r="136" spans="1:22" x14ac:dyDescent="0.3">
      <c r="A136" s="266" t="s">
        <v>767</v>
      </c>
      <c r="B136" s="267">
        <v>777.65277751449503</v>
      </c>
      <c r="C136" s="267">
        <v>754.7827178076418</v>
      </c>
      <c r="D136" s="267">
        <v>743.34112203710663</v>
      </c>
      <c r="E136" s="267">
        <v>810.61546560340628</v>
      </c>
      <c r="F136" s="267">
        <v>708.99680854058715</v>
      </c>
      <c r="G136" s="267">
        <v>754.69006347762104</v>
      </c>
      <c r="H136" s="267">
        <v>672.67436710673599</v>
      </c>
      <c r="I136" s="267">
        <v>902.68248418631276</v>
      </c>
      <c r="J136" s="267">
        <v>1276.727972227583</v>
      </c>
      <c r="K136" s="267">
        <v>828.2330726471497</v>
      </c>
      <c r="L136" s="267">
        <v>1148.9752434891468</v>
      </c>
      <c r="M136" s="267">
        <v>814.84686552862831</v>
      </c>
      <c r="N136" s="268">
        <v>908.02527538809488</v>
      </c>
      <c r="O136" s="268">
        <v>1102.5627226788424</v>
      </c>
      <c r="P136" s="268">
        <v>741.70147859358781</v>
      </c>
      <c r="Q136" s="268">
        <v>877.3752655018684</v>
      </c>
      <c r="R136" s="267">
        <v>836.81649941595356</v>
      </c>
      <c r="S136" s="267">
        <v>766.14316566119192</v>
      </c>
      <c r="T136" s="267">
        <v>241.39331149356244</v>
      </c>
      <c r="U136" s="267">
        <v>625.2846523383414</v>
      </c>
      <c r="V136" s="267">
        <v>25200.032348581972</v>
      </c>
    </row>
    <row r="137" spans="1:22" x14ac:dyDescent="0.3">
      <c r="A137" s="266" t="s">
        <v>768</v>
      </c>
      <c r="B137" s="267">
        <v>629.59039849138185</v>
      </c>
      <c r="C137" s="267">
        <v>1142.4682407407922</v>
      </c>
      <c r="D137" s="267">
        <v>698.90396302034867</v>
      </c>
      <c r="E137" s="267">
        <v>867.13159436147112</v>
      </c>
      <c r="F137" s="267">
        <v>278.47431270219028</v>
      </c>
      <c r="G137" s="267">
        <v>1483.8453502199852</v>
      </c>
      <c r="H137" s="267">
        <v>199.18760101488741</v>
      </c>
      <c r="I137" s="267">
        <v>1400.0258581211049</v>
      </c>
      <c r="J137" s="267">
        <v>3405.2817153466303</v>
      </c>
      <c r="K137" s="267">
        <v>983.99969210360678</v>
      </c>
      <c r="L137" s="267">
        <v>2897.9875461740312</v>
      </c>
      <c r="M137" s="267">
        <v>1617.7312796702968</v>
      </c>
      <c r="N137" s="268">
        <v>835.66231334653378</v>
      </c>
      <c r="O137" s="268">
        <v>1196.0776815245697</v>
      </c>
      <c r="P137" s="268">
        <v>379.36279704399988</v>
      </c>
      <c r="Q137" s="268">
        <v>1391.3336535772444</v>
      </c>
      <c r="R137" s="267">
        <v>659.5620575382037</v>
      </c>
      <c r="S137" s="267">
        <v>768.78704949760754</v>
      </c>
      <c r="T137" s="267">
        <v>421.68922761254726</v>
      </c>
      <c r="U137" s="267">
        <v>192.07735203300246</v>
      </c>
      <c r="V137" s="267">
        <v>29431.285101561436</v>
      </c>
    </row>
    <row r="138" spans="1:22" x14ac:dyDescent="0.3">
      <c r="A138" s="266" t="s">
        <v>769</v>
      </c>
      <c r="B138" s="267">
        <v>1760.5299566068654</v>
      </c>
      <c r="C138" s="267">
        <v>4252.8670680820887</v>
      </c>
      <c r="D138" s="267">
        <v>2218.977617057993</v>
      </c>
      <c r="E138" s="267">
        <v>2592.3585602963203</v>
      </c>
      <c r="F138" s="267">
        <v>350.63451180164338</v>
      </c>
      <c r="G138" s="267">
        <v>5914.1350449691463</v>
      </c>
      <c r="H138" s="267">
        <v>205.36913471177502</v>
      </c>
      <c r="I138" s="267">
        <v>4226.5645590329887</v>
      </c>
      <c r="J138" s="267">
        <v>12057.992006375967</v>
      </c>
      <c r="K138" s="267">
        <v>2871.1998657778086</v>
      </c>
      <c r="L138" s="267">
        <v>10202.618600004813</v>
      </c>
      <c r="M138" s="267">
        <v>5950.8685336955823</v>
      </c>
      <c r="N138" s="268">
        <v>1222.1449451499354</v>
      </c>
      <c r="O138" s="268">
        <v>1780.1395141580135</v>
      </c>
      <c r="P138" s="268">
        <v>420.51305703646341</v>
      </c>
      <c r="Q138" s="268">
        <v>4422.9061480513255</v>
      </c>
      <c r="R138" s="267">
        <v>895.53297508638059</v>
      </c>
      <c r="S138" s="267">
        <v>2093.0907396482521</v>
      </c>
      <c r="T138" s="267">
        <v>471.31430472664232</v>
      </c>
      <c r="U138" s="267">
        <v>277.59592849278738</v>
      </c>
      <c r="V138" s="267">
        <v>85217.901631462577</v>
      </c>
    </row>
    <row r="139" spans="1:22" x14ac:dyDescent="0.3">
      <c r="A139" s="266" t="s">
        <v>770</v>
      </c>
      <c r="B139" s="267">
        <v>170.40633343805823</v>
      </c>
      <c r="C139" s="267">
        <v>433.95395783397208</v>
      </c>
      <c r="D139" s="267">
        <v>220.35001257207554</v>
      </c>
      <c r="E139" s="267">
        <v>260.49885111988613</v>
      </c>
      <c r="F139" s="267">
        <v>26.812487722088612</v>
      </c>
      <c r="G139" s="267">
        <v>599.92413515580529</v>
      </c>
      <c r="H139" s="267">
        <v>15.371399859010674</v>
      </c>
      <c r="I139" s="267">
        <v>425.60591485503585</v>
      </c>
      <c r="J139" s="267">
        <v>1224.3266006849074</v>
      </c>
      <c r="K139" s="267">
        <v>283.21348355085206</v>
      </c>
      <c r="L139" s="267">
        <v>1028.9027809547217</v>
      </c>
      <c r="M139" s="267">
        <v>602.92118328698984</v>
      </c>
      <c r="N139" s="268">
        <v>110.83522538132887</v>
      </c>
      <c r="O139" s="268">
        <v>158.12502474368637</v>
      </c>
      <c r="P139" s="268">
        <v>34.950626680202511</v>
      </c>
      <c r="Q139" s="268">
        <v>437.06014098128327</v>
      </c>
      <c r="R139" s="267">
        <v>79.395537082076402</v>
      </c>
      <c r="S139" s="267">
        <v>208.52699627520747</v>
      </c>
      <c r="T139" s="267">
        <v>39.612673724686708</v>
      </c>
      <c r="U139" s="267">
        <v>23.672991204999004</v>
      </c>
      <c r="V139" s="267">
        <v>8419.8564430867445</v>
      </c>
    </row>
    <row r="140" spans="1:22" x14ac:dyDescent="0.3">
      <c r="A140" s="266" t="s">
        <v>97</v>
      </c>
      <c r="B140" s="267">
        <v>661.30564028443041</v>
      </c>
      <c r="C140" s="267">
        <v>2181.2732328688512</v>
      </c>
      <c r="D140" s="267">
        <v>2539.0736991199674</v>
      </c>
      <c r="E140" s="267">
        <v>1896.6291166055364</v>
      </c>
      <c r="F140" s="267">
        <v>2779.9931759741758</v>
      </c>
      <c r="G140" s="267">
        <v>4864.1404091139266</v>
      </c>
      <c r="H140" s="267">
        <v>920.52659947848235</v>
      </c>
      <c r="I140" s="267">
        <v>985.55447392337283</v>
      </c>
      <c r="J140" s="267">
        <v>3734.3865177553243</v>
      </c>
      <c r="K140" s="267">
        <v>5794.9497626782577</v>
      </c>
      <c r="L140" s="267">
        <v>4255.3715381522616</v>
      </c>
      <c r="M140" s="267">
        <v>4236.4108948914127</v>
      </c>
      <c r="N140" s="268">
        <v>2575.5126778568024</v>
      </c>
      <c r="O140" s="268">
        <v>4374.2232226383694</v>
      </c>
      <c r="P140" s="268">
        <v>205.86053618298899</v>
      </c>
      <c r="Q140" s="268">
        <v>2607.7735015734729</v>
      </c>
      <c r="R140" s="267">
        <v>8657.3408006815534</v>
      </c>
      <c r="S140" s="267">
        <v>4128.9397025434055</v>
      </c>
      <c r="T140" s="267">
        <v>4642.5323845490957</v>
      </c>
      <c r="U140" s="267">
        <v>3769.1994523782419</v>
      </c>
      <c r="V140" s="267">
        <v>156955.094478479</v>
      </c>
    </row>
    <row r="141" spans="1:22" x14ac:dyDescent="0.3">
      <c r="A141" s="266" t="s">
        <v>771</v>
      </c>
      <c r="B141" s="267">
        <v>0.68625361046962507</v>
      </c>
      <c r="C141" s="267">
        <v>0.69133417697074329</v>
      </c>
      <c r="D141" s="267">
        <v>0.61718730627023932</v>
      </c>
      <c r="E141" s="267">
        <v>0.80880612952054431</v>
      </c>
      <c r="F141" s="267">
        <v>0.51043957618444369</v>
      </c>
      <c r="G141" s="267">
        <v>0.73609144964950146</v>
      </c>
      <c r="H141" s="267">
        <v>0.41381321212235905</v>
      </c>
      <c r="I141" s="267">
        <v>1.2335015037832191</v>
      </c>
      <c r="J141" s="267">
        <v>2.3019429793625288</v>
      </c>
      <c r="K141" s="267">
        <v>0.95514876857908471</v>
      </c>
      <c r="L141" s="267">
        <v>1.9303124907969673</v>
      </c>
      <c r="M141" s="267">
        <v>0.97902663686520297</v>
      </c>
      <c r="N141" s="268">
        <v>1.4888319727306756</v>
      </c>
      <c r="O141" s="268">
        <v>2.1701915363976707</v>
      </c>
      <c r="P141" s="268">
        <v>0.80987983534511832</v>
      </c>
      <c r="Q141" s="268">
        <v>1.3594079143977373</v>
      </c>
      <c r="R141" s="267">
        <v>1.2193149636455725</v>
      </c>
      <c r="S141" s="267">
        <v>0.93188912520417155</v>
      </c>
      <c r="T141" s="267">
        <v>0.80725783160209041</v>
      </c>
      <c r="U141" s="267">
        <v>0.41270152980725883</v>
      </c>
      <c r="V141" s="267">
        <v>753.49816836229434</v>
      </c>
    </row>
    <row r="142" spans="1:22" x14ac:dyDescent="0.3">
      <c r="A142" s="266" t="s">
        <v>426</v>
      </c>
      <c r="B142" s="267">
        <v>49.762289957724228</v>
      </c>
      <c r="C142" s="267">
        <v>92.577976876092933</v>
      </c>
      <c r="D142" s="267">
        <v>55.67106444853939</v>
      </c>
      <c r="E142" s="267">
        <v>68.78425597182617</v>
      </c>
      <c r="F142" s="267">
        <v>20.977255347412161</v>
      </c>
      <c r="G142" s="267">
        <v>120.7689389354083</v>
      </c>
      <c r="H142" s="267">
        <v>15.114072178281125</v>
      </c>
      <c r="I142" s="267">
        <v>112.30252150652241</v>
      </c>
      <c r="J142" s="267">
        <v>276.43461953388356</v>
      </c>
      <c r="K142" s="267">
        <v>78.445493917947331</v>
      </c>
      <c r="L142" s="267">
        <v>234.04999325945803</v>
      </c>
      <c r="M142" s="267">
        <v>130.93555261953324</v>
      </c>
      <c r="N142" s="268">
        <v>64.21897013050004</v>
      </c>
      <c r="O142" s="268">
        <v>92.836114124529587</v>
      </c>
      <c r="P142" s="268">
        <v>29.182378913812112</v>
      </c>
      <c r="Q142" s="268">
        <v>111.59919525520291</v>
      </c>
      <c r="R142" s="267">
        <v>50.592469251547556</v>
      </c>
      <c r="S142" s="267">
        <v>61.443906694072957</v>
      </c>
      <c r="T142" s="267">
        <v>32.550332077351548</v>
      </c>
      <c r="U142" s="267">
        <v>15.074185650427724</v>
      </c>
      <c r="V142" s="267">
        <v>5546.0944467639001</v>
      </c>
    </row>
    <row r="143" spans="1:22" x14ac:dyDescent="0.3">
      <c r="A143" s="266" t="s">
        <v>772</v>
      </c>
      <c r="B143" s="267">
        <v>180.49141810186686</v>
      </c>
      <c r="C143" s="267">
        <v>907.89749322048806</v>
      </c>
      <c r="D143" s="267">
        <v>469.56398150153962</v>
      </c>
      <c r="E143" s="267">
        <v>513.03238447636932</v>
      </c>
      <c r="F143" s="267">
        <v>330.93294128300448</v>
      </c>
      <c r="G143" s="267">
        <v>749.41353913649766</v>
      </c>
      <c r="H143" s="267">
        <v>206.46075540507786</v>
      </c>
      <c r="I143" s="267">
        <v>1719.0271642548848</v>
      </c>
      <c r="J143" s="267">
        <v>1122.1029385027612</v>
      </c>
      <c r="K143" s="267">
        <v>287.32826688839924</v>
      </c>
      <c r="L143" s="267">
        <v>1363.4172098180693</v>
      </c>
      <c r="M143" s="267">
        <v>724.24043078628654</v>
      </c>
      <c r="N143" s="268">
        <v>298.74194652201686</v>
      </c>
      <c r="O143" s="268">
        <v>318.12307914303153</v>
      </c>
      <c r="P143" s="268">
        <v>90.795950546119002</v>
      </c>
      <c r="Q143" s="268">
        <v>508.78882830858339</v>
      </c>
      <c r="R143" s="267">
        <v>684.89050813427161</v>
      </c>
      <c r="S143" s="267">
        <v>487.70848344570726</v>
      </c>
      <c r="T143" s="267">
        <v>461.51577088049794</v>
      </c>
      <c r="U143" s="267">
        <v>228.18548263975794</v>
      </c>
      <c r="V143" s="267">
        <v>17257.130258494479</v>
      </c>
    </row>
    <row r="144" spans="1:22" x14ac:dyDescent="0.3">
      <c r="A144" s="266" t="s">
        <v>773</v>
      </c>
      <c r="B144" s="267">
        <v>2.0849297663557458E-2</v>
      </c>
      <c r="C144" s="267">
        <v>1.9461570012048148E-2</v>
      </c>
      <c r="D144" s="267">
        <v>1.8402988118086949E-2</v>
      </c>
      <c r="E144" s="267">
        <v>2.4650471077712257E-2</v>
      </c>
      <c r="F144" s="267">
        <v>1.6175220096595253E-2</v>
      </c>
      <c r="G144" s="267">
        <v>1.9779275498144632E-2</v>
      </c>
      <c r="H144" s="267">
        <v>1.2490459247986708E-2</v>
      </c>
      <c r="I144" s="267">
        <v>4.0527128586353295E-2</v>
      </c>
      <c r="J144" s="267">
        <v>7.0743657926414516E-2</v>
      </c>
      <c r="K144" s="267">
        <v>3.0665589273810207E-2</v>
      </c>
      <c r="L144" s="267">
        <v>6.0630844869842937E-2</v>
      </c>
      <c r="M144" s="267">
        <v>2.9314226520252753E-2</v>
      </c>
      <c r="N144" s="268">
        <v>4.569357232035872E-2</v>
      </c>
      <c r="O144" s="268">
        <v>6.6808088288573889E-2</v>
      </c>
      <c r="P144" s="268">
        <v>2.3461042911737201E-2</v>
      </c>
      <c r="Q144" s="268">
        <v>3.8321113440742807E-2</v>
      </c>
      <c r="R144" s="267">
        <v>3.7307442232528507E-2</v>
      </c>
      <c r="S144" s="267">
        <v>2.6614013995483975E-2</v>
      </c>
      <c r="T144" s="267">
        <v>2.6098261133544891E-2</v>
      </c>
      <c r="U144" s="267">
        <v>1.1229739894583779E-2</v>
      </c>
      <c r="V144" s="267">
        <v>0.92152599670579771</v>
      </c>
    </row>
    <row r="145" spans="1:22" x14ac:dyDescent="0.3">
      <c r="A145" s="266" t="s">
        <v>774</v>
      </c>
      <c r="B145" s="267">
        <v>0.27929089609620172</v>
      </c>
      <c r="C145" s="267">
        <v>0.26070131549824394</v>
      </c>
      <c r="D145" s="267">
        <v>0.24652087208348047</v>
      </c>
      <c r="E145" s="267">
        <v>0.33021026739531195</v>
      </c>
      <c r="F145" s="267">
        <v>0.21667836433779206</v>
      </c>
      <c r="G145" s="267">
        <v>0.26495720225943986</v>
      </c>
      <c r="H145" s="267">
        <v>0.16731842061619207</v>
      </c>
      <c r="I145" s="267">
        <v>0.542889177455261</v>
      </c>
      <c r="J145" s="267">
        <v>0.94766068067255027</v>
      </c>
      <c r="K145" s="267">
        <v>0.41078697449701845</v>
      </c>
      <c r="L145" s="267">
        <v>0.81219249051091957</v>
      </c>
      <c r="M145" s="267">
        <v>0.39268452709171375</v>
      </c>
      <c r="N145" s="268">
        <v>0.61209729771837673</v>
      </c>
      <c r="O145" s="268">
        <v>0.89494097814162255</v>
      </c>
      <c r="P145" s="268">
        <v>0.31427704682942764</v>
      </c>
      <c r="Q145" s="268">
        <v>0.51333806466663867</v>
      </c>
      <c r="R145" s="267">
        <v>0.49975923123744648</v>
      </c>
      <c r="S145" s="267">
        <v>0.35651329543382282</v>
      </c>
      <c r="T145" s="267">
        <v>0.34960442582585877</v>
      </c>
      <c r="U145" s="267">
        <v>0.15043020482975922</v>
      </c>
      <c r="V145" s="267">
        <v>12.344483998891343</v>
      </c>
    </row>
    <row r="146" spans="1:22" x14ac:dyDescent="0.3">
      <c r="A146" s="266" t="s">
        <v>100</v>
      </c>
      <c r="B146" s="267">
        <v>1223.1003894796652</v>
      </c>
      <c r="C146" s="267">
        <v>924.83208610778661</v>
      </c>
      <c r="D146" s="267">
        <v>1087.1367421689361</v>
      </c>
      <c r="E146" s="267">
        <v>1497.6858803687578</v>
      </c>
      <c r="F146" s="267">
        <v>824.99143121880104</v>
      </c>
      <c r="G146" s="267">
        <v>707.28713917303048</v>
      </c>
      <c r="H146" s="267">
        <v>757.17615818244269</v>
      </c>
      <c r="I146" s="267">
        <v>1443.4626709076583</v>
      </c>
      <c r="J146" s="267">
        <v>5636.778871162528</v>
      </c>
      <c r="K146" s="267">
        <v>2404.557659461605</v>
      </c>
      <c r="L146" s="267">
        <v>3993.047972080255</v>
      </c>
      <c r="M146" s="267">
        <v>1131.8627770511073</v>
      </c>
      <c r="N146" s="268">
        <v>1967.9989612299773</v>
      </c>
      <c r="O146" s="268">
        <v>2833.0359488311101</v>
      </c>
      <c r="P146" s="268">
        <v>1408.073244196019</v>
      </c>
      <c r="Q146" s="268">
        <v>1684.2469487475992</v>
      </c>
      <c r="R146" s="267">
        <v>1269.5776652599711</v>
      </c>
      <c r="S146" s="267">
        <v>1456.6420536991686</v>
      </c>
      <c r="T146" s="267">
        <v>2353.6688115956154</v>
      </c>
      <c r="U146" s="267">
        <v>452.10039826812039</v>
      </c>
      <c r="V146" s="267">
        <v>54144.213452300959</v>
      </c>
    </row>
    <row r="147" spans="1:22" x14ac:dyDescent="0.3">
      <c r="A147" s="266" t="s">
        <v>775</v>
      </c>
      <c r="B147" s="267">
        <v>104.89183048861381</v>
      </c>
      <c r="C147" s="267">
        <v>288.15340891123941</v>
      </c>
      <c r="D147" s="267">
        <v>140.97779478751281</v>
      </c>
      <c r="E147" s="267">
        <v>164.71659900596359</v>
      </c>
      <c r="F147" s="267">
        <v>8.4807604951946907</v>
      </c>
      <c r="G147" s="267">
        <v>402.67040404104534</v>
      </c>
      <c r="H147" s="267">
        <v>3.030282535037804</v>
      </c>
      <c r="I147" s="267">
        <v>270.1259076444083</v>
      </c>
      <c r="J147" s="267">
        <v>804.20134931304301</v>
      </c>
      <c r="K147" s="267">
        <v>177.32294309053904</v>
      </c>
      <c r="L147" s="267">
        <v>674.67856440424669</v>
      </c>
      <c r="M147" s="267">
        <v>399.0749530611709</v>
      </c>
      <c r="N147" s="268">
        <v>47.61880730974007</v>
      </c>
      <c r="O147" s="268">
        <v>67.426662340018495</v>
      </c>
      <c r="P147" s="268">
        <v>9.3357304929448954</v>
      </c>
      <c r="Q147" s="268">
        <v>277.89718316490513</v>
      </c>
      <c r="R147" s="267">
        <v>31.26296380220419</v>
      </c>
      <c r="S147" s="267">
        <v>127.61151027893719</v>
      </c>
      <c r="T147" s="267">
        <v>11.151962768493203</v>
      </c>
      <c r="U147" s="267">
        <v>9.4995720965154629</v>
      </c>
      <c r="V147" s="267">
        <v>5252.0348258391259</v>
      </c>
    </row>
    <row r="148" spans="1:22" x14ac:dyDescent="0.3">
      <c r="A148" s="266" t="s">
        <v>776</v>
      </c>
      <c r="B148" s="267">
        <v>335.22743644987628</v>
      </c>
      <c r="C148" s="267">
        <v>274.13164679441752</v>
      </c>
      <c r="D148" s="267">
        <v>289.36124799394179</v>
      </c>
      <c r="E148" s="267">
        <v>402.81366171802148</v>
      </c>
      <c r="F148" s="267">
        <v>208.8566880234182</v>
      </c>
      <c r="G148" s="267">
        <v>216.02355531640612</v>
      </c>
      <c r="H148" s="267">
        <v>282.52507361267988</v>
      </c>
      <c r="I148" s="267">
        <v>521.44877455367134</v>
      </c>
      <c r="J148" s="267">
        <v>2110.7698700505575</v>
      </c>
      <c r="K148" s="267">
        <v>427.5500609041739</v>
      </c>
      <c r="L148" s="267">
        <v>1368.1866803158141</v>
      </c>
      <c r="M148" s="267">
        <v>184.42489479758416</v>
      </c>
      <c r="N148" s="268">
        <v>402.72624261113663</v>
      </c>
      <c r="O148" s="268">
        <v>847.87058778400069</v>
      </c>
      <c r="P148" s="268">
        <v>378.80206100785961</v>
      </c>
      <c r="Q148" s="268">
        <v>500.84960915950154</v>
      </c>
      <c r="R148" s="267">
        <v>350.32753885741431</v>
      </c>
      <c r="S148" s="267">
        <v>321.90002263170715</v>
      </c>
      <c r="T148" s="267">
        <v>702.51883245081171</v>
      </c>
      <c r="U148" s="267">
        <v>135.11343264217138</v>
      </c>
      <c r="V148" s="267">
        <v>14345.415757773138</v>
      </c>
    </row>
    <row r="149" spans="1:22" x14ac:dyDescent="0.3">
      <c r="A149" s="154" t="s">
        <v>777</v>
      </c>
      <c r="B149" s="152">
        <v>0.45184538920447698</v>
      </c>
      <c r="C149" s="152">
        <v>0.53152584103519251</v>
      </c>
      <c r="D149" s="152">
        <v>0.4283950287201615</v>
      </c>
      <c r="E149" s="152">
        <v>0.56494952140784327</v>
      </c>
      <c r="F149" s="152">
        <v>0.31354230351189849</v>
      </c>
      <c r="G149" s="152">
        <v>0.60797505035096688</v>
      </c>
      <c r="H149" s="152">
        <v>0.21892384546621502</v>
      </c>
      <c r="I149" s="152">
        <v>0.8748044817238334</v>
      </c>
      <c r="J149" s="152">
        <v>1.6898020208393891</v>
      </c>
      <c r="K149" s="152">
        <v>0.6488323379047134</v>
      </c>
      <c r="L149" s="152">
        <v>1.5021316578743258</v>
      </c>
      <c r="M149" s="152">
        <v>0.7780498984133154</v>
      </c>
      <c r="N149" s="153">
        <v>0.81972351336569216</v>
      </c>
      <c r="O149" s="153">
        <v>1.1486305368883831</v>
      </c>
      <c r="P149" s="153">
        <v>0.40000475838373339</v>
      </c>
      <c r="Q149" s="153">
        <v>0.82669820045564091</v>
      </c>
      <c r="R149" s="152">
        <v>0.66579166558801495</v>
      </c>
      <c r="S149" s="152">
        <v>0.51853002423568428</v>
      </c>
      <c r="T149" s="152">
        <v>0.43766329692617778</v>
      </c>
      <c r="U149" s="152">
        <v>0.18459957227027982</v>
      </c>
      <c r="V149" s="152">
        <v>19.57135531006584</v>
      </c>
    </row>
    <row r="150" spans="1:22" x14ac:dyDescent="0.3">
      <c r="A150" s="266" t="s">
        <v>778</v>
      </c>
      <c r="B150" s="267">
        <v>0.45184538920447698</v>
      </c>
      <c r="C150" s="267">
        <v>0.53152584103519251</v>
      </c>
      <c r="D150" s="267">
        <v>0.4283950287201615</v>
      </c>
      <c r="E150" s="267">
        <v>0.56494952140784327</v>
      </c>
      <c r="F150" s="267">
        <v>0.31354230351189849</v>
      </c>
      <c r="G150" s="267">
        <v>0.60797505035096688</v>
      </c>
      <c r="H150" s="267">
        <v>0.21892384546621502</v>
      </c>
      <c r="I150" s="267">
        <v>0.8748044817238334</v>
      </c>
      <c r="J150" s="267">
        <v>1.6898020208393891</v>
      </c>
      <c r="K150" s="267">
        <v>0.6488323379047134</v>
      </c>
      <c r="L150" s="267">
        <v>1.5021316578743258</v>
      </c>
      <c r="M150" s="267">
        <v>0.7780498984133154</v>
      </c>
      <c r="N150" s="268">
        <v>0.81972351336569216</v>
      </c>
      <c r="O150" s="268">
        <v>1.1486305368883831</v>
      </c>
      <c r="P150" s="268">
        <v>0.40000475838373339</v>
      </c>
      <c r="Q150" s="268">
        <v>0.82669820045564091</v>
      </c>
      <c r="R150" s="267">
        <v>0.66579166558801495</v>
      </c>
      <c r="S150" s="267">
        <v>0.51853002423568428</v>
      </c>
      <c r="T150" s="267">
        <v>0.43766329692617778</v>
      </c>
      <c r="U150" s="267">
        <v>0.18459957227027982</v>
      </c>
      <c r="V150" s="267">
        <v>19.57135531006584</v>
      </c>
    </row>
    <row r="151" spans="1:22" x14ac:dyDescent="0.3">
      <c r="A151" s="154" t="s">
        <v>779</v>
      </c>
      <c r="B151" s="152">
        <v>85048.357962496535</v>
      </c>
      <c r="C151" s="152">
        <v>205231.2097056933</v>
      </c>
      <c r="D151" s="152">
        <v>107006.64392887776</v>
      </c>
      <c r="E151" s="152">
        <v>120244.58530823654</v>
      </c>
      <c r="F151" s="152">
        <v>10048.726633892757</v>
      </c>
      <c r="G151" s="152">
        <v>284846.74878435303</v>
      </c>
      <c r="H151" s="152">
        <v>5529.2146393998419</v>
      </c>
      <c r="I151" s="152">
        <v>196855.87729203753</v>
      </c>
      <c r="J151" s="152">
        <v>580353.26847110991</v>
      </c>
      <c r="K151" s="152">
        <v>139709.36797231348</v>
      </c>
      <c r="L151" s="152">
        <v>482477.382397782</v>
      </c>
      <c r="M151" s="152">
        <v>283909.99413668714</v>
      </c>
      <c r="N151" s="153">
        <v>45497.951738290525</v>
      </c>
      <c r="O151" s="153">
        <v>65250.04903988212</v>
      </c>
      <c r="P151" s="153">
        <v>22407.801526442567</v>
      </c>
      <c r="Q151" s="153">
        <v>206723.50365795422</v>
      </c>
      <c r="R151" s="152">
        <v>29937.353926120228</v>
      </c>
      <c r="S151" s="152">
        <v>95604.958367577405</v>
      </c>
      <c r="T151" s="152">
        <v>14381.418950886586</v>
      </c>
      <c r="U151" s="152">
        <v>9780.8819334395757</v>
      </c>
      <c r="V151" s="152">
        <v>3927250.6442346084</v>
      </c>
    </row>
    <row r="152" spans="1:22" x14ac:dyDescent="0.3">
      <c r="A152" s="266" t="s">
        <v>780</v>
      </c>
      <c r="B152" s="267">
        <v>1.2467630046365568E-2</v>
      </c>
      <c r="C152" s="267">
        <v>1.7773315000965909E-2</v>
      </c>
      <c r="D152" s="267">
        <v>1.1576549578722778E-2</v>
      </c>
      <c r="E152" s="267">
        <v>1.6174172509288268E-2</v>
      </c>
      <c r="F152" s="267">
        <v>5.1030250402313588E-3</v>
      </c>
      <c r="G152" s="267">
        <v>2.2620337232165773E-2</v>
      </c>
      <c r="H152" s="267">
        <v>4.4689815016713697E-3</v>
      </c>
      <c r="I152" s="267">
        <v>2.1020760891877575E-2</v>
      </c>
      <c r="J152" s="267">
        <v>6.0880518707644063E-2</v>
      </c>
      <c r="K152" s="267">
        <v>1.6393128443028662E-2</v>
      </c>
      <c r="L152" s="267">
        <v>4.5770450771822395E-2</v>
      </c>
      <c r="M152" s="267">
        <v>2.3883279942248509E-2</v>
      </c>
      <c r="N152" s="268">
        <v>3.8234011569858242E-2</v>
      </c>
      <c r="O152" s="268">
        <v>5.8672898884672933E-2</v>
      </c>
      <c r="P152" s="268">
        <v>2.1075618864880668E-2</v>
      </c>
      <c r="Q152" s="268">
        <v>4.4598331251788428E-2</v>
      </c>
      <c r="R152" s="267">
        <v>3.0154656604656462E-2</v>
      </c>
      <c r="S152" s="267">
        <v>2.6843414924106641E-2</v>
      </c>
      <c r="T152" s="267">
        <v>2.0713916087205336E-2</v>
      </c>
      <c r="U152" s="267">
        <v>8.969803583371282E-3</v>
      </c>
      <c r="V152" s="267">
        <v>0.6703541053972657</v>
      </c>
    </row>
    <row r="153" spans="1:22" x14ac:dyDescent="0.3">
      <c r="A153" s="266" t="s">
        <v>401</v>
      </c>
      <c r="B153" s="267">
        <v>73636.116694191485</v>
      </c>
      <c r="C153" s="267">
        <v>200973.26497118775</v>
      </c>
      <c r="D153" s="267">
        <v>98645.157329524984</v>
      </c>
      <c r="E153" s="267">
        <v>115374.99081830709</v>
      </c>
      <c r="F153" s="267">
        <v>6465.5512434165566</v>
      </c>
      <c r="G153" s="267">
        <v>280601.52978456247</v>
      </c>
      <c r="H153" s="267">
        <v>2531.2277334756741</v>
      </c>
      <c r="I153" s="267">
        <v>189082.56237100987</v>
      </c>
      <c r="J153" s="267">
        <v>561306.5720929089</v>
      </c>
      <c r="K153" s="267">
        <v>124281.98382142204</v>
      </c>
      <c r="L153" s="267">
        <v>471021.77837208915</v>
      </c>
      <c r="M153" s="267">
        <v>278407.13527718373</v>
      </c>
      <c r="N153" s="268">
        <v>34716.171447835288</v>
      </c>
      <c r="O153" s="268">
        <v>49150.873627200657</v>
      </c>
      <c r="P153" s="268">
        <v>7296.3976961142307</v>
      </c>
      <c r="Q153" s="268">
        <v>194507.70954038351</v>
      </c>
      <c r="R153" s="267">
        <v>23043.452019716766</v>
      </c>
      <c r="S153" s="267">
        <v>89598.495820369266</v>
      </c>
      <c r="T153" s="267">
        <v>8631.9522295939205</v>
      </c>
      <c r="U153" s="267">
        <v>6966.090976872697</v>
      </c>
      <c r="V153" s="267">
        <v>3686041.6383581678</v>
      </c>
    </row>
    <row r="154" spans="1:22" x14ac:dyDescent="0.3">
      <c r="A154" s="266" t="s">
        <v>402</v>
      </c>
      <c r="B154" s="267">
        <v>8866.5312688726481</v>
      </c>
      <c r="C154" s="267">
        <v>1727.2015246488816</v>
      </c>
      <c r="D154" s="267">
        <v>1700.0867570801497</v>
      </c>
      <c r="E154" s="267">
        <v>1861.0635093375702</v>
      </c>
      <c r="F154" s="267">
        <v>1618.6352760275461</v>
      </c>
      <c r="G154" s="267">
        <v>1728.0127502295841</v>
      </c>
      <c r="H154" s="267">
        <v>1531.8639126551507</v>
      </c>
      <c r="I154" s="267">
        <v>2088.7923556339501</v>
      </c>
      <c r="J154" s="267">
        <v>2982.0244897079692</v>
      </c>
      <c r="K154" s="267">
        <v>2436.633805918078</v>
      </c>
      <c r="L154" s="267">
        <v>2678.1278182472252</v>
      </c>
      <c r="M154" s="267">
        <v>1875.323859997241</v>
      </c>
      <c r="N154" s="268">
        <v>2108.2163156839356</v>
      </c>
      <c r="O154" s="268">
        <v>2576.6927551737244</v>
      </c>
      <c r="P154" s="268">
        <v>1701.9332070940775</v>
      </c>
      <c r="Q154" s="268">
        <v>2028.8613914432003</v>
      </c>
      <c r="R154" s="267">
        <v>1935.5375821943694</v>
      </c>
      <c r="S154" s="267">
        <v>1760.4223338150573</v>
      </c>
      <c r="T154" s="267">
        <v>1783.2830685856829</v>
      </c>
      <c r="U154" s="267">
        <v>1421.3356901242205</v>
      </c>
      <c r="V154" s="267">
        <v>67047.413963135841</v>
      </c>
    </row>
    <row r="155" spans="1:22" x14ac:dyDescent="0.3">
      <c r="A155" s="266" t="s">
        <v>117</v>
      </c>
      <c r="B155" s="267">
        <v>98.479081636564715</v>
      </c>
      <c r="C155" s="267">
        <v>96.746837968912487</v>
      </c>
      <c r="D155" s="267">
        <v>89.379347809731485</v>
      </c>
      <c r="E155" s="267">
        <v>115.14442421936967</v>
      </c>
      <c r="F155" s="267">
        <v>73.742793415881565</v>
      </c>
      <c r="G155" s="267">
        <v>103.85258826338534</v>
      </c>
      <c r="H155" s="267">
        <v>57.600055231262438</v>
      </c>
      <c r="I155" s="267">
        <v>81.137587864774005</v>
      </c>
      <c r="J155" s="267">
        <v>161.2089102126599</v>
      </c>
      <c r="K155" s="267">
        <v>65.549856215757558</v>
      </c>
      <c r="L155" s="267">
        <v>133.33497779556683</v>
      </c>
      <c r="M155" s="267">
        <v>70.868845896796614</v>
      </c>
      <c r="N155" s="268">
        <v>45.601702987078163</v>
      </c>
      <c r="O155" s="268">
        <v>67.469239468576617</v>
      </c>
      <c r="P155" s="268">
        <v>9025.85892955493</v>
      </c>
      <c r="Q155" s="268">
        <v>48.781618268986207</v>
      </c>
      <c r="R155" s="267">
        <v>37.328029049356729</v>
      </c>
      <c r="S155" s="267">
        <v>33.124722458967845</v>
      </c>
      <c r="T155" s="267">
        <v>22.883741677509821</v>
      </c>
      <c r="U155" s="267">
        <v>15.885073198880173</v>
      </c>
      <c r="V155" s="267">
        <v>11597.32955343466</v>
      </c>
    </row>
    <row r="156" spans="1:22" x14ac:dyDescent="0.3">
      <c r="A156" s="266" t="s">
        <v>414</v>
      </c>
      <c r="B156" s="267">
        <v>95.720326067712136</v>
      </c>
      <c r="C156" s="267">
        <v>92.541220198908945</v>
      </c>
      <c r="D156" s="267">
        <v>90.628743790975449</v>
      </c>
      <c r="E156" s="267">
        <v>101.87889129099489</v>
      </c>
      <c r="F156" s="267">
        <v>85.37504240079312</v>
      </c>
      <c r="G156" s="267">
        <v>92.949750290361578</v>
      </c>
      <c r="H156" s="267">
        <v>78.725307201576157</v>
      </c>
      <c r="I156" s="267">
        <v>120.39558973450883</v>
      </c>
      <c r="J156" s="267">
        <v>177.45435579212224</v>
      </c>
      <c r="K156" s="267">
        <v>106.58202155604184</v>
      </c>
      <c r="L156" s="267">
        <v>160.60257177939889</v>
      </c>
      <c r="M156" s="267">
        <v>105.63806090373473</v>
      </c>
      <c r="N156" s="268">
        <v>123.85927166244942</v>
      </c>
      <c r="O156" s="268">
        <v>155.77107468213345</v>
      </c>
      <c r="P156" s="268">
        <v>92.045180748516998</v>
      </c>
      <c r="Q156" s="268">
        <v>115.67526137852234</v>
      </c>
      <c r="R156" s="267">
        <v>110.90163554689518</v>
      </c>
      <c r="S156" s="267">
        <v>96.504227956910043</v>
      </c>
      <c r="T156" s="267">
        <v>40.681865426881501</v>
      </c>
      <c r="U156" s="267">
        <v>72.166192119844297</v>
      </c>
      <c r="V156" s="267">
        <v>3239.7607460772679</v>
      </c>
    </row>
    <row r="157" spans="1:22" x14ac:dyDescent="0.3">
      <c r="A157" s="266" t="s">
        <v>781</v>
      </c>
      <c r="B157" s="267">
        <v>249.11197952772011</v>
      </c>
      <c r="C157" s="267">
        <v>239.60717198048795</v>
      </c>
      <c r="D157" s="267">
        <v>221.79071752558221</v>
      </c>
      <c r="E157" s="267">
        <v>296.49773158494401</v>
      </c>
      <c r="F157" s="267">
        <v>190.82094880596233</v>
      </c>
      <c r="G157" s="267">
        <v>247.89914695983603</v>
      </c>
      <c r="H157" s="267">
        <v>146.04560172214957</v>
      </c>
      <c r="I157" s="267">
        <v>484.11970710413067</v>
      </c>
      <c r="J157" s="267">
        <v>856.05080610569075</v>
      </c>
      <c r="K157" s="267">
        <v>365.54108432579841</v>
      </c>
      <c r="L157" s="267">
        <v>736.63332575223558</v>
      </c>
      <c r="M157" s="267">
        <v>359.43040029179184</v>
      </c>
      <c r="N157" s="268">
        <v>535.93411372141566</v>
      </c>
      <c r="O157" s="268">
        <v>780.69128416518333</v>
      </c>
      <c r="P157" s="268">
        <v>273.91348081636136</v>
      </c>
      <c r="Q157" s="268">
        <v>458.43411161790925</v>
      </c>
      <c r="R157" s="267">
        <v>437.30968206060885</v>
      </c>
      <c r="S157" s="267">
        <v>314.86282695216437</v>
      </c>
      <c r="T157" s="267">
        <v>304.23287902338916</v>
      </c>
      <c r="U157" s="267">
        <v>130.69006077365282</v>
      </c>
      <c r="V157" s="267">
        <v>10993.216660245016</v>
      </c>
    </row>
    <row r="158" spans="1:22" x14ac:dyDescent="0.3">
      <c r="A158" s="266" t="s">
        <v>782</v>
      </c>
      <c r="B158" s="267">
        <v>-234.69248514556105</v>
      </c>
      <c r="C158" s="267">
        <v>-215.17328087255328</v>
      </c>
      <c r="D158" s="267">
        <v>4113.6133029395678</v>
      </c>
      <c r="E158" s="267">
        <v>-287.77592614836152</v>
      </c>
      <c r="F158" s="267">
        <v>-195.00109835807589</v>
      </c>
      <c r="G158" s="267">
        <v>-218.18618668457188</v>
      </c>
      <c r="H158" s="267">
        <v>-143.11288014441411</v>
      </c>
      <c r="I158" s="267">
        <v>446.6765935918292</v>
      </c>
      <c r="J158" s="267">
        <v>7475.3839817660464</v>
      </c>
      <c r="K158" s="267">
        <v>3822.8398203383372</v>
      </c>
      <c r="L158" s="267">
        <v>1035.8435054257791</v>
      </c>
      <c r="M158" s="267">
        <v>-240.61894076611938</v>
      </c>
      <c r="N158" s="268">
        <v>3193.6335764983091</v>
      </c>
      <c r="O158" s="268">
        <v>5832.2353232691185</v>
      </c>
      <c r="P158" s="268">
        <v>1586.7372943155622</v>
      </c>
      <c r="Q158" s="268">
        <v>5639.9447088827828</v>
      </c>
      <c r="R158" s="267">
        <v>444.454883359147</v>
      </c>
      <c r="S158" s="267">
        <v>1132.1169943468174</v>
      </c>
      <c r="T158" s="267">
        <v>1026.8290414320147</v>
      </c>
      <c r="U158" s="267">
        <v>119.9768872237334</v>
      </c>
      <c r="V158" s="267">
        <v>42925.567580014205</v>
      </c>
    </row>
    <row r="159" spans="1:22" x14ac:dyDescent="0.3">
      <c r="A159" s="266" t="s">
        <v>783</v>
      </c>
      <c r="B159" s="267">
        <v>19.908997073339201</v>
      </c>
      <c r="C159" s="267">
        <v>19.105085228224524</v>
      </c>
      <c r="D159" s="267">
        <v>18.16998352112947</v>
      </c>
      <c r="E159" s="267">
        <v>24.278123592925468</v>
      </c>
      <c r="F159" s="267">
        <v>15.807345882391949</v>
      </c>
      <c r="G159" s="267">
        <v>20.032855656276688</v>
      </c>
      <c r="H159" s="267">
        <v>11.642803562650917</v>
      </c>
      <c r="I159" s="267">
        <v>37.010148090753006</v>
      </c>
      <c r="J159" s="267">
        <v>63.589302327907681</v>
      </c>
      <c r="K159" s="267">
        <v>28.519518807140297</v>
      </c>
      <c r="L159" s="267">
        <v>57.580742345074803</v>
      </c>
      <c r="M159" s="267">
        <v>28.639378537690789</v>
      </c>
      <c r="N159" s="268">
        <v>41.306947147260928</v>
      </c>
      <c r="O159" s="268">
        <v>57.613857021191649</v>
      </c>
      <c r="P159" s="268">
        <v>20.210585429098806</v>
      </c>
      <c r="Q159" s="268">
        <v>34.124567550138394</v>
      </c>
      <c r="R159" s="267">
        <v>33.624229694186127</v>
      </c>
      <c r="S159" s="267">
        <v>22.79491970322762</v>
      </c>
      <c r="T159" s="267">
        <v>22.39725538853423</v>
      </c>
      <c r="U159" s="267">
        <v>9.206049704922485</v>
      </c>
      <c r="V159" s="267">
        <v>916.54603183633208</v>
      </c>
    </row>
    <row r="160" spans="1:22" x14ac:dyDescent="0.3">
      <c r="A160" s="266" t="s">
        <v>784</v>
      </c>
      <c r="B160" s="267">
        <v>1915.2558032723591</v>
      </c>
      <c r="C160" s="267">
        <v>1947.8306934688783</v>
      </c>
      <c r="D160" s="267">
        <v>1793.9385983342149</v>
      </c>
      <c r="E160" s="267">
        <v>2310.2620739299127</v>
      </c>
      <c r="F160" s="267">
        <v>1504.1686169026477</v>
      </c>
      <c r="G160" s="267">
        <v>1906.3009369157571</v>
      </c>
      <c r="H160" s="267">
        <v>1107.927800982809</v>
      </c>
      <c r="I160" s="267">
        <v>3863.8306339916608</v>
      </c>
      <c r="J160" s="267">
        <v>6181.1522276165388</v>
      </c>
      <c r="K160" s="267">
        <v>2720.8011973747593</v>
      </c>
      <c r="L160" s="267">
        <v>5583.6135520380631</v>
      </c>
      <c r="M160" s="267">
        <v>2791.434484676849</v>
      </c>
      <c r="N160" s="268">
        <v>3979.8838419650947</v>
      </c>
      <c r="O160" s="268">
        <v>5573.9592653530399</v>
      </c>
      <c r="P160" s="268">
        <v>2034.4145250954691</v>
      </c>
      <c r="Q160" s="268">
        <v>3247.4498006556705</v>
      </c>
      <c r="R160" s="267">
        <v>3268.6868372786726</v>
      </c>
      <c r="S160" s="267">
        <v>2215.8160711495511</v>
      </c>
      <c r="T160" s="267">
        <v>2131.4506987498839</v>
      </c>
      <c r="U160" s="267">
        <v>876.08221929630247</v>
      </c>
      <c r="V160" s="267">
        <v>83106.179537140764</v>
      </c>
    </row>
    <row r="161" spans="1:22" x14ac:dyDescent="0.3">
      <c r="A161" s="266" t="s">
        <v>785</v>
      </c>
      <c r="B161" s="267">
        <v>6.769252488168008E-2</v>
      </c>
      <c r="C161" s="267">
        <v>6.3186915623532999E-2</v>
      </c>
      <c r="D161" s="267">
        <v>5.9749961422360227E-2</v>
      </c>
      <c r="E161" s="267">
        <v>8.0033997005559313E-2</v>
      </c>
      <c r="F161" s="267">
        <v>5.2516948365569034E-2</v>
      </c>
      <c r="G161" s="267">
        <v>6.4218426942027992E-2</v>
      </c>
      <c r="H161" s="267">
        <v>4.0553439116839958E-2</v>
      </c>
      <c r="I161" s="267">
        <v>0.13158158631932895</v>
      </c>
      <c r="J161" s="267">
        <v>0.22968720105978749</v>
      </c>
      <c r="K161" s="267">
        <v>9.9563601538344829E-2</v>
      </c>
      <c r="L161" s="267">
        <v>0.1968533924345551</v>
      </c>
      <c r="M161" s="267">
        <v>9.5176060130690826E-2</v>
      </c>
      <c r="N161" s="268">
        <v>0.14835575428687903</v>
      </c>
      <c r="O161" s="268">
        <v>0.21690937756030482</v>
      </c>
      <c r="P161" s="268">
        <v>7.6172217245899995E-2</v>
      </c>
      <c r="Q161" s="268">
        <v>0.1244191994829312</v>
      </c>
      <c r="R161" s="267">
        <v>0.12112805919652106</v>
      </c>
      <c r="S161" s="267">
        <v>8.6409136348973944E-2</v>
      </c>
      <c r="T161" s="267">
        <v>8.4734614069950948E-2</v>
      </c>
      <c r="U161" s="267">
        <v>3.6460070251237132E-2</v>
      </c>
      <c r="V161" s="267">
        <v>2.991967298193341</v>
      </c>
    </row>
    <row r="162" spans="1:22" x14ac:dyDescent="0.3">
      <c r="A162" s="266" t="s">
        <v>786</v>
      </c>
      <c r="B162" s="267">
        <v>147.03659117062682</v>
      </c>
      <c r="C162" s="267">
        <v>141.09935300278141</v>
      </c>
      <c r="D162" s="267">
        <v>134.19322071984422</v>
      </c>
      <c r="E162" s="267">
        <v>179.30448831615584</v>
      </c>
      <c r="F162" s="267">
        <v>116.74411550918592</v>
      </c>
      <c r="G162" s="267">
        <v>147.9513406055313</v>
      </c>
      <c r="H162" s="267">
        <v>85.987161543858292</v>
      </c>
      <c r="I162" s="267">
        <v>273.33601958642919</v>
      </c>
      <c r="J162" s="267">
        <v>469.63461869883872</v>
      </c>
      <c r="K162" s="267">
        <v>210.62903428942826</v>
      </c>
      <c r="L162" s="267">
        <v>425.25879331368736</v>
      </c>
      <c r="M162" s="267">
        <v>211.51425046249079</v>
      </c>
      <c r="N162" s="268">
        <v>305.06974700056077</v>
      </c>
      <c r="O162" s="268">
        <v>425.50335958068729</v>
      </c>
      <c r="P162" s="268">
        <v>149.26395217752702</v>
      </c>
      <c r="Q162" s="268">
        <v>252.02475389698674</v>
      </c>
      <c r="R162" s="267">
        <v>248.32954150121208</v>
      </c>
      <c r="S162" s="267">
        <v>168.35038333794836</v>
      </c>
      <c r="T162" s="267">
        <v>165.41345964222776</v>
      </c>
      <c r="U162" s="267">
        <v>67.990678317055682</v>
      </c>
      <c r="V162" s="267">
        <v>6334.4299681636194</v>
      </c>
    </row>
    <row r="163" spans="1:22" x14ac:dyDescent="0.3">
      <c r="A163" s="266" t="s">
        <v>787</v>
      </c>
      <c r="B163" s="267">
        <v>254.80954567470783</v>
      </c>
      <c r="C163" s="267">
        <v>208.90516865042355</v>
      </c>
      <c r="D163" s="267">
        <v>199.61460112056599</v>
      </c>
      <c r="E163" s="267">
        <v>268.84496563641886</v>
      </c>
      <c r="F163" s="267">
        <v>172.82472991646119</v>
      </c>
      <c r="G163" s="267">
        <v>216.31897879024208</v>
      </c>
      <c r="H163" s="267">
        <v>121.26212074850531</v>
      </c>
      <c r="I163" s="267">
        <v>377.86368308238275</v>
      </c>
      <c r="J163" s="267">
        <v>679.90711825334552</v>
      </c>
      <c r="K163" s="267">
        <v>5670.1718553361034</v>
      </c>
      <c r="L163" s="267">
        <v>644.36611515258483</v>
      </c>
      <c r="M163" s="267">
        <v>300.50946016281966</v>
      </c>
      <c r="N163" s="268">
        <v>448.08818402327256</v>
      </c>
      <c r="O163" s="268">
        <v>628.96367169136101</v>
      </c>
      <c r="P163" s="268">
        <v>226.92942726067844</v>
      </c>
      <c r="Q163" s="268">
        <v>390.32888634579126</v>
      </c>
      <c r="R163" s="267">
        <v>377.57820300321254</v>
      </c>
      <c r="S163" s="267">
        <v>262.35681493624139</v>
      </c>
      <c r="T163" s="267">
        <v>252.18926283638316</v>
      </c>
      <c r="U163" s="267">
        <v>101.41267593443223</v>
      </c>
      <c r="V163" s="267">
        <v>15044.89951498938</v>
      </c>
    </row>
    <row r="164" spans="1:22" x14ac:dyDescent="0.3">
      <c r="A164" s="151" t="s">
        <v>788</v>
      </c>
      <c r="B164" s="152">
        <v>-134.34115127489449</v>
      </c>
      <c r="C164" s="152">
        <v>-134.05051886920447</v>
      </c>
      <c r="D164" s="152">
        <v>-128.66708946526276</v>
      </c>
      <c r="E164" s="152">
        <v>-171.50811321462288</v>
      </c>
      <c r="F164" s="152">
        <v>-112.05631762395393</v>
      </c>
      <c r="G164" s="152">
        <v>-145.41633596690338</v>
      </c>
      <c r="H164" s="152">
        <v>-80.454554486657599</v>
      </c>
      <c r="I164" s="152">
        <v>-252.34882465686874</v>
      </c>
      <c r="J164" s="152">
        <v>-430.03196627224099</v>
      </c>
      <c r="K164" s="152">
        <v>-197.81364994965969</v>
      </c>
      <c r="L164" s="152">
        <v>-396.09113319184848</v>
      </c>
      <c r="M164" s="152">
        <v>-200.01362502275811</v>
      </c>
      <c r="N164" s="153">
        <v>-281.24929088434266</v>
      </c>
      <c r="O164" s="153">
        <v>-378.31291337867452</v>
      </c>
      <c r="P164" s="153">
        <v>-132.46548756118131</v>
      </c>
      <c r="Q164" s="153">
        <v>-230.33295957658166</v>
      </c>
      <c r="R164" s="152">
        <v>-230.67928702805443</v>
      </c>
      <c r="S164" s="152">
        <v>-147.83214511711427</v>
      </c>
      <c r="T164" s="152">
        <v>-146.97093121911217</v>
      </c>
      <c r="U164" s="152">
        <v>-59.33882168062766</v>
      </c>
      <c r="V164" s="152">
        <v>-5890.8625022160359</v>
      </c>
    </row>
    <row r="165" spans="1:22" x14ac:dyDescent="0.3">
      <c r="A165" s="154" t="s">
        <v>789</v>
      </c>
      <c r="B165" s="152">
        <v>-143.26815228682011</v>
      </c>
      <c r="C165" s="152">
        <v>-133.73223507189249</v>
      </c>
      <c r="D165" s="152">
        <v>-126.45807771467878</v>
      </c>
      <c r="E165" s="152">
        <v>-169.38831711710242</v>
      </c>
      <c r="F165" s="152">
        <v>-111.1497343204236</v>
      </c>
      <c r="G165" s="152">
        <v>-135.91538189529786</v>
      </c>
      <c r="H165" s="152">
        <v>-85.829510736983934</v>
      </c>
      <c r="I165" s="152">
        <v>-278.48644706176151</v>
      </c>
      <c r="J165" s="152">
        <v>-486.1225217597522</v>
      </c>
      <c r="K165" s="152">
        <v>-210.72183749021701</v>
      </c>
      <c r="L165" s="152">
        <v>-416.63125810104981</v>
      </c>
      <c r="M165" s="152">
        <v>-201.43580551467429</v>
      </c>
      <c r="N165" s="153">
        <v>-313.98821117914707</v>
      </c>
      <c r="O165" s="153">
        <v>-459.0788390751751</v>
      </c>
      <c r="P165" s="153">
        <v>-161.21503577367358</v>
      </c>
      <c r="Q165" s="153">
        <v>-263.32758085300742</v>
      </c>
      <c r="R165" s="152">
        <v>-256.36203201914645</v>
      </c>
      <c r="S165" s="152">
        <v>-182.88100978735639</v>
      </c>
      <c r="T165" s="152">
        <v>-179.33695949084174</v>
      </c>
      <c r="U165" s="152">
        <v>-77.166344464962222</v>
      </c>
      <c r="V165" s="152">
        <v>-6332.3632749067256</v>
      </c>
    </row>
    <row r="166" spans="1:22" x14ac:dyDescent="0.3">
      <c r="A166" s="266" t="s">
        <v>790</v>
      </c>
      <c r="B166" s="267">
        <v>-0.17510025411144201</v>
      </c>
      <c r="C166" s="267">
        <v>-0.16344559464339278</v>
      </c>
      <c r="D166" s="267">
        <v>-0.1545552252112192</v>
      </c>
      <c r="E166" s="267">
        <v>-0.20702394005428032</v>
      </c>
      <c r="F166" s="267">
        <v>-0.13584559033721744</v>
      </c>
      <c r="G166" s="267">
        <v>-0.166113804970944</v>
      </c>
      <c r="H166" s="267">
        <v>-0.10489958096352994</v>
      </c>
      <c r="I166" s="267">
        <v>-0.34036208933220824</v>
      </c>
      <c r="J166" s="267">
        <v>-0.59413188298135244</v>
      </c>
      <c r="K166" s="267">
        <v>-0.25754116809923672</v>
      </c>
      <c r="L166" s="267">
        <v>-0.50920067021046389</v>
      </c>
      <c r="M166" s="267">
        <v>-0.24619191474005805</v>
      </c>
      <c r="N166" s="268">
        <v>-0.38375182961387005</v>
      </c>
      <c r="O166" s="268">
        <v>-0.56107948693524068</v>
      </c>
      <c r="P166" s="268">
        <v>-0.19703467434996949</v>
      </c>
      <c r="Q166" s="268">
        <v>-0.32183514330249813</v>
      </c>
      <c r="R166" s="267">
        <v>-0.31332195072364116</v>
      </c>
      <c r="S166" s="267">
        <v>-0.223514512993891</v>
      </c>
      <c r="T166" s="267">
        <v>-0.21918302621474214</v>
      </c>
      <c r="U166" s="267">
        <v>-9.4311585017272298E-2</v>
      </c>
      <c r="V166" s="267">
        <v>-7.7393223885678175</v>
      </c>
    </row>
    <row r="167" spans="1:22" x14ac:dyDescent="0.3">
      <c r="A167" s="266" t="s">
        <v>791</v>
      </c>
      <c r="B167" s="267">
        <v>-143.09305203270867</v>
      </c>
      <c r="C167" s="267">
        <v>-133.56878947724908</v>
      </c>
      <c r="D167" s="267">
        <v>-126.30352248946755</v>
      </c>
      <c r="E167" s="267">
        <v>-169.18129317704813</v>
      </c>
      <c r="F167" s="267">
        <v>-111.01388873008639</v>
      </c>
      <c r="G167" s="267">
        <v>-135.74926809032692</v>
      </c>
      <c r="H167" s="267">
        <v>-85.724611156020401</v>
      </c>
      <c r="I167" s="267">
        <v>-278.14608497242932</v>
      </c>
      <c r="J167" s="267">
        <v>-485.52838987677086</v>
      </c>
      <c r="K167" s="267">
        <v>-210.46429632211778</v>
      </c>
      <c r="L167" s="267">
        <v>-416.12205743083933</v>
      </c>
      <c r="M167" s="267">
        <v>-201.18961359993423</v>
      </c>
      <c r="N167" s="268">
        <v>-313.60445934953322</v>
      </c>
      <c r="O167" s="268">
        <v>-458.51775958823987</v>
      </c>
      <c r="P167" s="268">
        <v>-161.01800109932361</v>
      </c>
      <c r="Q167" s="268">
        <v>-263.00574570970491</v>
      </c>
      <c r="R167" s="267">
        <v>-256.04871006842279</v>
      </c>
      <c r="S167" s="267">
        <v>-182.6574952743625</v>
      </c>
      <c r="T167" s="267">
        <v>-179.11777646462698</v>
      </c>
      <c r="U167" s="267">
        <v>-77.072032879944956</v>
      </c>
      <c r="V167" s="267">
        <v>-6324.6239525181581</v>
      </c>
    </row>
    <row r="168" spans="1:22" x14ac:dyDescent="0.3">
      <c r="A168" s="154" t="s">
        <v>792</v>
      </c>
      <c r="B168" s="152">
        <v>-238.51301362137485</v>
      </c>
      <c r="C168" s="152">
        <v>-228.69734783865971</v>
      </c>
      <c r="D168" s="152">
        <v>-217.46784368076487</v>
      </c>
      <c r="E168" s="152">
        <v>-290.59389371910527</v>
      </c>
      <c r="F168" s="152">
        <v>-189.24644312294907</v>
      </c>
      <c r="G168" s="152">
        <v>-239.59096555162694</v>
      </c>
      <c r="H168" s="152">
        <v>-139.58341558145551</v>
      </c>
      <c r="I168" s="152">
        <v>-443.98606375119033</v>
      </c>
      <c r="J168" s="152">
        <v>-763.21453708732201</v>
      </c>
      <c r="K168" s="152">
        <v>-341.93881112532148</v>
      </c>
      <c r="L168" s="152">
        <v>-689.93846933875352</v>
      </c>
      <c r="M168" s="152">
        <v>-342.87508953546376</v>
      </c>
      <c r="N168" s="153">
        <v>-495.68797425876397</v>
      </c>
      <c r="O168" s="153">
        <v>-692.41334681488649</v>
      </c>
      <c r="P168" s="153">
        <v>-242.90284644484638</v>
      </c>
      <c r="Q168" s="153">
        <v>-409.69236044996478</v>
      </c>
      <c r="R168" s="152">
        <v>-403.53255520796665</v>
      </c>
      <c r="S168" s="152">
        <v>-274.01467714149061</v>
      </c>
      <c r="T168" s="152">
        <v>-269.21699656142175</v>
      </c>
      <c r="U168" s="152">
        <v>-110.82752674328376</v>
      </c>
      <c r="V168" s="152">
        <v>-10283.183820446735</v>
      </c>
    </row>
    <row r="169" spans="1:22" x14ac:dyDescent="0.3">
      <c r="A169" s="266" t="s">
        <v>793</v>
      </c>
      <c r="B169" s="267">
        <v>-4.6761996188264634</v>
      </c>
      <c r="C169" s="267">
        <v>-4.3649521312736574</v>
      </c>
      <c r="D169" s="267">
        <v>-4.1275273350566453</v>
      </c>
      <c r="E169" s="267">
        <v>-5.5287485131440368</v>
      </c>
      <c r="F169" s="267">
        <v>-3.6278707930935079</v>
      </c>
      <c r="G169" s="267">
        <v>-4.4362089331552976</v>
      </c>
      <c r="H169" s="267">
        <v>-2.8014315741913052</v>
      </c>
      <c r="I169" s="267">
        <v>-9.0896559829392469</v>
      </c>
      <c r="J169" s="267">
        <v>-15.866791849210124</v>
      </c>
      <c r="K169" s="267">
        <v>-6.8778535942688634</v>
      </c>
      <c r="L169" s="267">
        <v>-13.59863234937907</v>
      </c>
      <c r="M169" s="267">
        <v>-6.5747622338281246</v>
      </c>
      <c r="N169" s="268">
        <v>-10.248415506137604</v>
      </c>
      <c r="O169" s="268">
        <v>-14.984099801865861</v>
      </c>
      <c r="P169" s="268">
        <v>-5.2619767673467717</v>
      </c>
      <c r="Q169" s="268">
        <v>-8.5948783002808895</v>
      </c>
      <c r="R169" s="267">
        <v>-8.3675263292956785</v>
      </c>
      <c r="S169" s="267">
        <v>-5.9691431389871248</v>
      </c>
      <c r="T169" s="267">
        <v>-5.8534671399522136</v>
      </c>
      <c r="U169" s="267">
        <v>-2.5186702334995048</v>
      </c>
      <c r="V169" s="267">
        <v>-206.68511640401476</v>
      </c>
    </row>
    <row r="170" spans="1:22" x14ac:dyDescent="0.3">
      <c r="A170" s="266" t="s">
        <v>794</v>
      </c>
      <c r="B170" s="267">
        <v>-1.4504832692153229</v>
      </c>
      <c r="C170" s="267">
        <v>-1.3539392141961435</v>
      </c>
      <c r="D170" s="267">
        <v>-1.2802937921266593</v>
      </c>
      <c r="E170" s="267">
        <v>-1.7149304716865474</v>
      </c>
      <c r="F170" s="267">
        <v>-1.1253082240269392</v>
      </c>
      <c r="G170" s="267">
        <v>-1.3760419487609796</v>
      </c>
      <c r="H170" s="267">
        <v>-0.86895983051206649</v>
      </c>
      <c r="I170" s="267">
        <v>-2.8194677303970792</v>
      </c>
      <c r="J170" s="267">
        <v>-4.921628242888624</v>
      </c>
      <c r="K170" s="267">
        <v>-2.1334015610529229</v>
      </c>
      <c r="L170" s="267">
        <v>-4.2180809877262408</v>
      </c>
      <c r="M170" s="267">
        <v>-2.0393874078518817</v>
      </c>
      <c r="N170" s="268">
        <v>-3.1788966338759579</v>
      </c>
      <c r="O170" s="268">
        <v>-4.6478311104078713</v>
      </c>
      <c r="P170" s="268">
        <v>-1.6321820893419534</v>
      </c>
      <c r="Q170" s="268">
        <v>-2.665995507400496</v>
      </c>
      <c r="R170" s="267">
        <v>-2.5954745166349364</v>
      </c>
      <c r="S170" s="267">
        <v>-1.8515339293460491</v>
      </c>
      <c r="T170" s="267">
        <v>-1.8156530613492265</v>
      </c>
      <c r="U170" s="267">
        <v>-0.78125172835938761</v>
      </c>
      <c r="V170" s="267">
        <v>-64.110458871959111</v>
      </c>
    </row>
    <row r="171" spans="1:22" x14ac:dyDescent="0.3">
      <c r="A171" s="266" t="s">
        <v>795</v>
      </c>
      <c r="B171" s="267">
        <v>-231.45784990817722</v>
      </c>
      <c r="C171" s="267">
        <v>-222.11177528046017</v>
      </c>
      <c r="D171" s="267">
        <v>-211.24048312021827</v>
      </c>
      <c r="E171" s="267">
        <v>-282.25245642624691</v>
      </c>
      <c r="F171" s="267">
        <v>-183.77293376450422</v>
      </c>
      <c r="G171" s="267">
        <v>-232.89788509300976</v>
      </c>
      <c r="H171" s="267">
        <v>-135.35678712280969</v>
      </c>
      <c r="I171" s="267">
        <v>-430.27214726266016</v>
      </c>
      <c r="J171" s="267">
        <v>-739.27569289240705</v>
      </c>
      <c r="K171" s="267">
        <v>-331.56192667675953</v>
      </c>
      <c r="L171" s="267">
        <v>-669.42168534300697</v>
      </c>
      <c r="M171" s="267">
        <v>-332.95549077662218</v>
      </c>
      <c r="N171" s="268">
        <v>-480.22579233958845</v>
      </c>
      <c r="O171" s="268">
        <v>-669.80625434358899</v>
      </c>
      <c r="P171" s="268">
        <v>-234.96389803058028</v>
      </c>
      <c r="Q171" s="268">
        <v>-396.72493423929558</v>
      </c>
      <c r="R171" s="267">
        <v>-390.90814373288771</v>
      </c>
      <c r="S171" s="267">
        <v>-265.00879939762444</v>
      </c>
      <c r="T171" s="267">
        <v>-260.38564368334477</v>
      </c>
      <c r="U171" s="267">
        <v>-107.0275112851421</v>
      </c>
      <c r="V171" s="267">
        <v>-9971.3499698470077</v>
      </c>
    </row>
    <row r="172" spans="1:22" x14ac:dyDescent="0.3">
      <c r="A172" s="266" t="s">
        <v>796</v>
      </c>
      <c r="B172" s="267">
        <v>-0.92848082515585673</v>
      </c>
      <c r="C172" s="267">
        <v>-0.86668121272972187</v>
      </c>
      <c r="D172" s="267">
        <v>-0.81953943336330637</v>
      </c>
      <c r="E172" s="267">
        <v>-1.0977583080278024</v>
      </c>
      <c r="F172" s="267">
        <v>-0.72033034132439977</v>
      </c>
      <c r="G172" s="267">
        <v>-0.88082957670089801</v>
      </c>
      <c r="H172" s="267">
        <v>-0.55623705394244449</v>
      </c>
      <c r="I172" s="267">
        <v>-1.8047927751938639</v>
      </c>
      <c r="J172" s="267">
        <v>-3.150424102816205</v>
      </c>
      <c r="K172" s="267">
        <v>-1.3656292932401692</v>
      </c>
      <c r="L172" s="267">
        <v>-2.7000706586412235</v>
      </c>
      <c r="M172" s="267">
        <v>-1.3054491171615756</v>
      </c>
      <c r="N172" s="268">
        <v>-2.0348697791619759</v>
      </c>
      <c r="O172" s="268">
        <v>-2.9751615590237757</v>
      </c>
      <c r="P172" s="268">
        <v>-1.0447895575773514</v>
      </c>
      <c r="Q172" s="268">
        <v>-1.7065524029878072</v>
      </c>
      <c r="R172" s="267">
        <v>-1.661410629148363</v>
      </c>
      <c r="S172" s="267">
        <v>-1.1852006755329796</v>
      </c>
      <c r="T172" s="267">
        <v>-1.1622326767755577</v>
      </c>
      <c r="U172" s="267">
        <v>-0.50009349628277711</v>
      </c>
      <c r="V172" s="267">
        <v>-41.038275323754021</v>
      </c>
    </row>
    <row r="173" spans="1:22" x14ac:dyDescent="0.3">
      <c r="A173" s="154" t="s">
        <v>797</v>
      </c>
      <c r="B173" s="152">
        <v>216.33053744538597</v>
      </c>
      <c r="C173" s="152">
        <v>201.93044136954359</v>
      </c>
      <c r="D173" s="152">
        <v>190.94764282932672</v>
      </c>
      <c r="E173" s="152">
        <v>255.77138335104922</v>
      </c>
      <c r="F173" s="152">
        <v>167.83118374128185</v>
      </c>
      <c r="G173" s="152">
        <v>205.22504959940881</v>
      </c>
      <c r="H173" s="152">
        <v>129.60236356596624</v>
      </c>
      <c r="I173" s="152">
        <v>420.50218225703327</v>
      </c>
      <c r="J173" s="152">
        <v>734.05909814984284</v>
      </c>
      <c r="K173" s="152">
        <v>318.18160433724017</v>
      </c>
      <c r="L173" s="152">
        <v>629.11218469806545</v>
      </c>
      <c r="M173" s="152">
        <v>304.15339479052199</v>
      </c>
      <c r="N173" s="153">
        <v>474.10276921023154</v>
      </c>
      <c r="O173" s="153">
        <v>693.18832916946099</v>
      </c>
      <c r="P173" s="153">
        <v>243.42980987649827</v>
      </c>
      <c r="Q173" s="153">
        <v>397.61319517165941</v>
      </c>
      <c r="R173" s="152">
        <v>387.09143772122934</v>
      </c>
      <c r="S173" s="152">
        <v>276.14159970318747</v>
      </c>
      <c r="T173" s="152">
        <v>270.80156274264363</v>
      </c>
      <c r="U173" s="152">
        <v>116.51747169937525</v>
      </c>
      <c r="V173" s="152">
        <v>9561.6611738579195</v>
      </c>
    </row>
    <row r="174" spans="1:22" x14ac:dyDescent="0.3">
      <c r="A174" s="266" t="s">
        <v>798</v>
      </c>
      <c r="B174" s="267">
        <v>41.172003329868517</v>
      </c>
      <c r="C174" s="267">
        <v>38.431597949750632</v>
      </c>
      <c r="D174" s="267">
        <v>36.341170830026122</v>
      </c>
      <c r="E174" s="267">
        <v>48.678343686768827</v>
      </c>
      <c r="F174" s="267">
        <v>31.941901661388794</v>
      </c>
      <c r="G174" s="267">
        <v>39.058984614882533</v>
      </c>
      <c r="H174" s="267">
        <v>24.665446196231684</v>
      </c>
      <c r="I174" s="267">
        <v>80.030660985950973</v>
      </c>
      <c r="J174" s="267">
        <v>139.70053892052485</v>
      </c>
      <c r="K174" s="267">
        <v>60.556655867623405</v>
      </c>
      <c r="L174" s="267">
        <v>119.73033275059386</v>
      </c>
      <c r="M174" s="267">
        <v>57.888061812938403</v>
      </c>
      <c r="N174" s="268">
        <v>90.233059265862849</v>
      </c>
      <c r="O174" s="268">
        <v>131.92880056996515</v>
      </c>
      <c r="P174" s="268">
        <v>46.329528815380534</v>
      </c>
      <c r="Q174" s="268">
        <v>75.674348155348</v>
      </c>
      <c r="R174" s="267">
        <v>73.672608095156917</v>
      </c>
      <c r="S174" s="267">
        <v>52.555836197710448</v>
      </c>
      <c r="T174" s="267">
        <v>51.537356875682192</v>
      </c>
      <c r="U174" s="267">
        <v>22.175849555906371</v>
      </c>
      <c r="V174" s="267">
        <v>1819.7769544654152</v>
      </c>
    </row>
    <row r="175" spans="1:22" x14ac:dyDescent="0.3">
      <c r="A175" s="266" t="s">
        <v>799</v>
      </c>
      <c r="B175" s="267">
        <v>9.9390797443630521E-3</v>
      </c>
      <c r="C175" s="267">
        <v>8.1254202805671888E-3</v>
      </c>
      <c r="D175" s="267">
        <v>8.5778468806396845E-3</v>
      </c>
      <c r="E175" s="267">
        <v>1.1945331888510151E-2</v>
      </c>
      <c r="F175" s="267">
        <v>6.1880769241008486E-3</v>
      </c>
      <c r="G175" s="267">
        <v>6.4000294423495092E-3</v>
      </c>
      <c r="H175" s="267">
        <v>8.3761814953442881E-3</v>
      </c>
      <c r="I175" s="267">
        <v>1.5466238543844513E-2</v>
      </c>
      <c r="J175" s="267">
        <v>6.2650875508751772E-2</v>
      </c>
      <c r="K175" s="267">
        <v>1.2679513431518274E-2</v>
      </c>
      <c r="L175" s="267">
        <v>4.0603808135688292E-2</v>
      </c>
      <c r="M175" s="267">
        <v>5.4506335847406247E-3</v>
      </c>
      <c r="N175" s="268">
        <v>1.1935777468570399E-2</v>
      </c>
      <c r="O175" s="268">
        <v>2.5141255004979286E-2</v>
      </c>
      <c r="P175" s="268">
        <v>1.1210226507435547E-2</v>
      </c>
      <c r="Q175" s="268">
        <v>1.4852852982467845E-2</v>
      </c>
      <c r="R175" s="267">
        <v>1.0378327157628776E-2</v>
      </c>
      <c r="S175" s="267">
        <v>9.5435870907973133E-3</v>
      </c>
      <c r="T175" s="267">
        <v>2.0668545946595517E-2</v>
      </c>
      <c r="U175" s="267">
        <v>3.9999898257691733E-3</v>
      </c>
      <c r="V175" s="267">
        <v>0.42519201820304925</v>
      </c>
    </row>
    <row r="176" spans="1:22" x14ac:dyDescent="0.3">
      <c r="A176" s="266" t="s">
        <v>800</v>
      </c>
      <c r="B176" s="267">
        <v>175.1485950357731</v>
      </c>
      <c r="C176" s="267">
        <v>163.49071799951238</v>
      </c>
      <c r="D176" s="267">
        <v>154.59789415241997</v>
      </c>
      <c r="E176" s="267">
        <v>207.08109433239187</v>
      </c>
      <c r="F176" s="267">
        <v>135.88309400296896</v>
      </c>
      <c r="G176" s="267">
        <v>166.15966495508394</v>
      </c>
      <c r="H176" s="267">
        <v>104.92854118823922</v>
      </c>
      <c r="I176" s="267">
        <v>340.45605503253847</v>
      </c>
      <c r="J176" s="267">
        <v>594.29590835380918</v>
      </c>
      <c r="K176" s="267">
        <v>257.61226895618523</v>
      </c>
      <c r="L176" s="267">
        <v>509.34124813933596</v>
      </c>
      <c r="M176" s="267">
        <v>246.25988234399884</v>
      </c>
      <c r="N176" s="268">
        <v>383.85777416690013</v>
      </c>
      <c r="O176" s="268">
        <v>561.23438734449087</v>
      </c>
      <c r="P176" s="268">
        <v>197.08907083461031</v>
      </c>
      <c r="Q176" s="268">
        <v>321.92399416332893</v>
      </c>
      <c r="R176" s="267">
        <v>313.40845129891483</v>
      </c>
      <c r="S176" s="267">
        <v>223.57621991838622</v>
      </c>
      <c r="T176" s="267">
        <v>219.24353732101486</v>
      </c>
      <c r="U176" s="267">
        <v>94.33762215364311</v>
      </c>
      <c r="V176" s="267">
        <v>7741.4590273743015</v>
      </c>
    </row>
    <row r="177" spans="1:22" x14ac:dyDescent="0.3">
      <c r="A177" s="154" t="s">
        <v>801</v>
      </c>
      <c r="B177" s="152">
        <v>31.109477187914521</v>
      </c>
      <c r="C177" s="152">
        <v>26.44862267180406</v>
      </c>
      <c r="D177" s="152">
        <v>24.311189100854204</v>
      </c>
      <c r="E177" s="152">
        <v>32.702714270535616</v>
      </c>
      <c r="F177" s="152">
        <v>20.508676078136876</v>
      </c>
      <c r="G177" s="152">
        <v>24.864961880612537</v>
      </c>
      <c r="H177" s="152">
        <v>15.356008265815614</v>
      </c>
      <c r="I177" s="152">
        <v>49.621503899049941</v>
      </c>
      <c r="J177" s="152">
        <v>85.245994424990528</v>
      </c>
      <c r="K177" s="152">
        <v>36.665394328638676</v>
      </c>
      <c r="L177" s="152">
        <v>81.366409549889312</v>
      </c>
      <c r="M177" s="152">
        <v>40.143875236858001</v>
      </c>
      <c r="N177" s="153">
        <v>54.324125343336945</v>
      </c>
      <c r="O177" s="153">
        <v>79.990943341926098</v>
      </c>
      <c r="P177" s="153">
        <v>28.222584780840393</v>
      </c>
      <c r="Q177" s="153">
        <v>45.073786554731122</v>
      </c>
      <c r="R177" s="152">
        <v>42.123862477829391</v>
      </c>
      <c r="S177" s="152">
        <v>32.921942108545309</v>
      </c>
      <c r="T177" s="152">
        <v>30.781462090507631</v>
      </c>
      <c r="U177" s="152">
        <v>12.13757782824308</v>
      </c>
      <c r="V177" s="152">
        <v>1163.0234192795053</v>
      </c>
    </row>
    <row r="178" spans="1:22" x14ac:dyDescent="0.3">
      <c r="A178" s="266" t="s">
        <v>130</v>
      </c>
      <c r="B178" s="267">
        <v>30.954399491100428</v>
      </c>
      <c r="C178" s="267">
        <v>26.315097580819046</v>
      </c>
      <c r="D178" s="267">
        <v>24.18466876687128</v>
      </c>
      <c r="E178" s="267">
        <v>32.535799991140721</v>
      </c>
      <c r="F178" s="267">
        <v>20.409538170844932</v>
      </c>
      <c r="G178" s="267">
        <v>24.725377242559137</v>
      </c>
      <c r="H178" s="267">
        <v>15.267790911965765</v>
      </c>
      <c r="I178" s="267">
        <v>49.346172931552111</v>
      </c>
      <c r="J178" s="267">
        <v>84.754111981452411</v>
      </c>
      <c r="K178" s="267">
        <v>36.46584304885743</v>
      </c>
      <c r="L178" s="267">
        <v>80.958671924122385</v>
      </c>
      <c r="M178" s="267">
        <v>39.960009813000703</v>
      </c>
      <c r="N178" s="268">
        <v>53.963808803599285</v>
      </c>
      <c r="O178" s="268">
        <v>79.461960269306601</v>
      </c>
      <c r="P178" s="268">
        <v>28.030903984671109</v>
      </c>
      <c r="Q178" s="268">
        <v>44.785058849500466</v>
      </c>
      <c r="R178" s="267">
        <v>41.840134028546892</v>
      </c>
      <c r="S178" s="267">
        <v>32.706046284206458</v>
      </c>
      <c r="T178" s="267">
        <v>30.58075319584843</v>
      </c>
      <c r="U178" s="267">
        <v>12.058829267050996</v>
      </c>
      <c r="V178" s="267">
        <v>1156.3563270872312</v>
      </c>
    </row>
    <row r="179" spans="1:22" x14ac:dyDescent="0.3">
      <c r="A179" s="266" t="s">
        <v>802</v>
      </c>
      <c r="B179" s="267">
        <v>0.15507769681409378</v>
      </c>
      <c r="C179" s="267">
        <v>0.13352509098501461</v>
      </c>
      <c r="D179" s="267">
        <v>0.12652033398292423</v>
      </c>
      <c r="E179" s="267">
        <v>0.16691427939489478</v>
      </c>
      <c r="F179" s="267">
        <v>9.9137907291944397E-2</v>
      </c>
      <c r="G179" s="267">
        <v>0.13958463805339943</v>
      </c>
      <c r="H179" s="267">
        <v>8.8217353849848829E-2</v>
      </c>
      <c r="I179" s="267">
        <v>0.27533096749783181</v>
      </c>
      <c r="J179" s="267">
        <v>0.49188244353811456</v>
      </c>
      <c r="K179" s="267">
        <v>0.19955127978124762</v>
      </c>
      <c r="L179" s="267">
        <v>0.40773762576692119</v>
      </c>
      <c r="M179" s="267">
        <v>0.18386542385730181</v>
      </c>
      <c r="N179" s="268">
        <v>0.36031653973766187</v>
      </c>
      <c r="O179" s="268">
        <v>0.52898307261949029</v>
      </c>
      <c r="P179" s="268">
        <v>0.19168079616928324</v>
      </c>
      <c r="Q179" s="268">
        <v>0.28872770523065627</v>
      </c>
      <c r="R179" s="267">
        <v>0.28372844928249796</v>
      </c>
      <c r="S179" s="267">
        <v>0.21589582433885288</v>
      </c>
      <c r="T179" s="267">
        <v>0.20070889465920111</v>
      </c>
      <c r="U179" s="267">
        <v>7.874856119208315E-2</v>
      </c>
      <c r="V179" s="267">
        <v>6.6670921922740405</v>
      </c>
    </row>
    <row r="180" spans="1:22" x14ac:dyDescent="0.3">
      <c r="A180" s="151" t="s">
        <v>803</v>
      </c>
      <c r="B180" s="152">
        <v>1185.9775359022069</v>
      </c>
      <c r="C180" s="152">
        <v>1170.4387071642352</v>
      </c>
      <c r="D180" s="152">
        <v>1068.2559226481719</v>
      </c>
      <c r="E180" s="152">
        <v>1415.1775004162744</v>
      </c>
      <c r="F180" s="152">
        <v>901.0258467016655</v>
      </c>
      <c r="G180" s="152">
        <v>1214.4041113585874</v>
      </c>
      <c r="H180" s="152">
        <v>685.66313668579801</v>
      </c>
      <c r="I180" s="152">
        <v>2294.4074810931156</v>
      </c>
      <c r="J180" s="152">
        <v>4080.9491114859516</v>
      </c>
      <c r="K180" s="152">
        <v>1731.1779246682029</v>
      </c>
      <c r="L180" s="152">
        <v>3528.0321779789874</v>
      </c>
      <c r="M180" s="152">
        <v>1734.8203998705255</v>
      </c>
      <c r="N180" s="153">
        <v>2525.2397434822292</v>
      </c>
      <c r="O180" s="153">
        <v>3729.3170152474063</v>
      </c>
      <c r="P180" s="153">
        <v>1301.0127798732915</v>
      </c>
      <c r="Q180" s="153">
        <v>2168.6255163088599</v>
      </c>
      <c r="R180" s="152">
        <v>2044.5032651529248</v>
      </c>
      <c r="S180" s="152">
        <v>1479.8540744010434</v>
      </c>
      <c r="T180" s="152">
        <v>1418.1517930805376</v>
      </c>
      <c r="U180" s="152">
        <v>608.26397469627648</v>
      </c>
      <c r="V180" s="152">
        <v>52271.820873389035</v>
      </c>
    </row>
    <row r="181" spans="1:22" x14ac:dyDescent="0.3">
      <c r="A181" s="154" t="s">
        <v>804</v>
      </c>
      <c r="B181" s="152">
        <v>1185.9775359022069</v>
      </c>
      <c r="C181" s="152">
        <v>1170.4387071642352</v>
      </c>
      <c r="D181" s="152">
        <v>1068.2559226481719</v>
      </c>
      <c r="E181" s="152">
        <v>1415.1775004162744</v>
      </c>
      <c r="F181" s="152">
        <v>901.0258467016655</v>
      </c>
      <c r="G181" s="152">
        <v>1214.4041113585874</v>
      </c>
      <c r="H181" s="152">
        <v>685.66313668579801</v>
      </c>
      <c r="I181" s="152">
        <v>2294.4074810931156</v>
      </c>
      <c r="J181" s="152">
        <v>4080.9491114859516</v>
      </c>
      <c r="K181" s="152">
        <v>1731.1779246682029</v>
      </c>
      <c r="L181" s="152">
        <v>3528.0321779789874</v>
      </c>
      <c r="M181" s="152">
        <v>1734.8203998705255</v>
      </c>
      <c r="N181" s="153">
        <v>2525.2397434822292</v>
      </c>
      <c r="O181" s="153">
        <v>3729.3170152474063</v>
      </c>
      <c r="P181" s="153">
        <v>1301.0127798732915</v>
      </c>
      <c r="Q181" s="153">
        <v>2168.6255163088599</v>
      </c>
      <c r="R181" s="152">
        <v>2044.5032651529248</v>
      </c>
      <c r="S181" s="152">
        <v>1479.8540744010434</v>
      </c>
      <c r="T181" s="152">
        <v>1418.1517930805376</v>
      </c>
      <c r="U181" s="152">
        <v>608.26397469627648</v>
      </c>
      <c r="V181" s="152">
        <v>52271.820873389035</v>
      </c>
    </row>
    <row r="182" spans="1:22" x14ac:dyDescent="0.3">
      <c r="A182" s="266" t="s">
        <v>805</v>
      </c>
      <c r="B182" s="267">
        <v>54.70305433389877</v>
      </c>
      <c r="C182" s="267">
        <v>52.339260841093356</v>
      </c>
      <c r="D182" s="267">
        <v>49.791201562194594</v>
      </c>
      <c r="E182" s="267">
        <v>66.519227319965523</v>
      </c>
      <c r="F182" s="267">
        <v>43.328209996312957</v>
      </c>
      <c r="G182" s="267">
        <v>54.870004416232021</v>
      </c>
      <c r="H182" s="267">
        <v>31.928626166370957</v>
      </c>
      <c r="I182" s="267">
        <v>101.58982740128407</v>
      </c>
      <c r="J182" s="267">
        <v>174.44999950468173</v>
      </c>
      <c r="K182" s="267">
        <v>78.247162597276656</v>
      </c>
      <c r="L182" s="267">
        <v>157.81918962969937</v>
      </c>
      <c r="M182" s="267">
        <v>78.705375709451104</v>
      </c>
      <c r="N182" s="268">
        <v>117.00294393018621</v>
      </c>
      <c r="O182" s="268">
        <v>171.05261631794102</v>
      </c>
      <c r="P182" s="268">
        <v>56.532810734106192</v>
      </c>
      <c r="Q182" s="268">
        <v>94.802216530185973</v>
      </c>
      <c r="R182" s="267">
        <v>93.369298869018081</v>
      </c>
      <c r="S182" s="267">
        <v>63.383122568450638</v>
      </c>
      <c r="T182" s="267">
        <v>65.877448170259896</v>
      </c>
      <c r="U182" s="267">
        <v>25.562972517283232</v>
      </c>
      <c r="V182" s="267">
        <v>2381.5620850248065</v>
      </c>
    </row>
    <row r="183" spans="1:22" x14ac:dyDescent="0.3">
      <c r="A183" s="266" t="s">
        <v>806</v>
      </c>
      <c r="B183" s="267">
        <v>8.7185178173026401</v>
      </c>
      <c r="C183" s="267">
        <v>21.59643972399051</v>
      </c>
      <c r="D183" s="267">
        <v>11.118993479927786</v>
      </c>
      <c r="E183" s="267">
        <v>13.187345239608325</v>
      </c>
      <c r="F183" s="267">
        <v>1.6071402494806362</v>
      </c>
      <c r="G183" s="267">
        <v>29.717409885487406</v>
      </c>
      <c r="H183" s="267">
        <v>0.99212002911349173</v>
      </c>
      <c r="I183" s="267">
        <v>21.6328361783413</v>
      </c>
      <c r="J183" s="267">
        <v>61.296034108276018</v>
      </c>
      <c r="K183" s="267">
        <v>14.453693165065127</v>
      </c>
      <c r="L183" s="267">
        <v>51.503602968608597</v>
      </c>
      <c r="M183" s="267">
        <v>30.056778318174352</v>
      </c>
      <c r="N183" s="268">
        <v>6.2138902388909507</v>
      </c>
      <c r="O183" s="268">
        <v>8.9298925614674083</v>
      </c>
      <c r="P183" s="268">
        <v>2.1212935322179116</v>
      </c>
      <c r="Q183" s="268">
        <v>22.045230225636512</v>
      </c>
      <c r="R183" s="267">
        <v>4.5346571173228902</v>
      </c>
      <c r="S183" s="267">
        <v>10.684713718302909</v>
      </c>
      <c r="T183" s="267">
        <v>2.4139911355783039</v>
      </c>
      <c r="U183" s="267">
        <v>1.3712653301713138</v>
      </c>
      <c r="V183" s="267">
        <v>428.9218632605249</v>
      </c>
    </row>
    <row r="184" spans="1:22" x14ac:dyDescent="0.3">
      <c r="A184" s="266" t="s">
        <v>807</v>
      </c>
      <c r="B184" s="267">
        <v>1026.7270886618453</v>
      </c>
      <c r="C184" s="267">
        <v>997.3945048944438</v>
      </c>
      <c r="D184" s="267">
        <v>916.81722978148446</v>
      </c>
      <c r="E184" s="267">
        <v>1224.9533661203818</v>
      </c>
      <c r="F184" s="267">
        <v>783.40505677824058</v>
      </c>
      <c r="G184" s="267">
        <v>1037.8615521830604</v>
      </c>
      <c r="H184" s="267">
        <v>596.68312919344078</v>
      </c>
      <c r="I184" s="267">
        <v>1994.0188864896372</v>
      </c>
      <c r="J184" s="267">
        <v>3538.8623764703379</v>
      </c>
      <c r="K184" s="267">
        <v>1504.3349719677205</v>
      </c>
      <c r="L184" s="267">
        <v>3052.3294101732472</v>
      </c>
      <c r="M184" s="267">
        <v>1494.2373721152933</v>
      </c>
      <c r="N184" s="268">
        <v>2190.1627340511664</v>
      </c>
      <c r="O184" s="268">
        <v>3184.1789825435139</v>
      </c>
      <c r="P184" s="268">
        <v>1117.024525858516</v>
      </c>
      <c r="Q184" s="268">
        <v>1886.2269664312096</v>
      </c>
      <c r="R184" s="267">
        <v>1786.9053790573619</v>
      </c>
      <c r="S184" s="267">
        <v>1290.0340760745248</v>
      </c>
      <c r="T184" s="267">
        <v>1239.8755167945046</v>
      </c>
      <c r="U184" s="267">
        <v>532.10108039993145</v>
      </c>
      <c r="V184" s="267">
        <v>45240.461116394756</v>
      </c>
    </row>
    <row r="185" spans="1:22" x14ac:dyDescent="0.3">
      <c r="A185" s="266" t="s">
        <v>808</v>
      </c>
      <c r="B185" s="267">
        <v>69.997800307766212</v>
      </c>
      <c r="C185" s="267">
        <v>66.864923058856959</v>
      </c>
      <c r="D185" s="267">
        <v>62.195873726792264</v>
      </c>
      <c r="E185" s="267">
        <v>83.186803279299866</v>
      </c>
      <c r="F185" s="267">
        <v>53.790833000011396</v>
      </c>
      <c r="G185" s="267">
        <v>68.898864073128848</v>
      </c>
      <c r="H185" s="267">
        <v>41.214630510882223</v>
      </c>
      <c r="I185" s="267">
        <v>136.01396518787388</v>
      </c>
      <c r="J185" s="267">
        <v>239.68743838400908</v>
      </c>
      <c r="K185" s="267">
        <v>102.73522220536039</v>
      </c>
      <c r="L185" s="267">
        <v>206.17340556567467</v>
      </c>
      <c r="M185" s="267">
        <v>100.40229937577506</v>
      </c>
      <c r="N185" s="268">
        <v>151.03653980936326</v>
      </c>
      <c r="O185" s="268">
        <v>220.13535366234291</v>
      </c>
      <c r="P185" s="268">
        <v>77.25835525229185</v>
      </c>
      <c r="Q185" s="268">
        <v>128.60352461750247</v>
      </c>
      <c r="R185" s="267">
        <v>123.26833671646597</v>
      </c>
      <c r="S185" s="267">
        <v>88.541854588651788</v>
      </c>
      <c r="T185" s="267">
        <v>85.841260530947338</v>
      </c>
      <c r="U185" s="267">
        <v>36.884634418065708</v>
      </c>
      <c r="V185" s="267">
        <v>3088.2981625851771</v>
      </c>
    </row>
    <row r="186" spans="1:22" x14ac:dyDescent="0.3">
      <c r="A186" s="266" t="s">
        <v>809</v>
      </c>
      <c r="B186" s="267">
        <v>25.831074781394015</v>
      </c>
      <c r="C186" s="267">
        <v>32.243578645850633</v>
      </c>
      <c r="D186" s="267">
        <v>28.332624097772744</v>
      </c>
      <c r="E186" s="267">
        <v>27.330758457018629</v>
      </c>
      <c r="F186" s="267">
        <v>18.894606677619898</v>
      </c>
      <c r="G186" s="267">
        <v>23.056280800678756</v>
      </c>
      <c r="H186" s="267">
        <v>14.844630785990548</v>
      </c>
      <c r="I186" s="267">
        <v>41.151965835978707</v>
      </c>
      <c r="J186" s="267">
        <v>66.653263018646641</v>
      </c>
      <c r="K186" s="267">
        <v>31.406874732780324</v>
      </c>
      <c r="L186" s="267">
        <v>60.206569641757767</v>
      </c>
      <c r="M186" s="267">
        <v>31.418574351831779</v>
      </c>
      <c r="N186" s="268">
        <v>60.82363545262254</v>
      </c>
      <c r="O186" s="268">
        <v>145.02017016214128</v>
      </c>
      <c r="P186" s="268">
        <v>48.075794496159403</v>
      </c>
      <c r="Q186" s="268">
        <v>36.947578504325676</v>
      </c>
      <c r="R186" s="267">
        <v>36.425593392755793</v>
      </c>
      <c r="S186" s="267">
        <v>27.210307451112993</v>
      </c>
      <c r="T186" s="267">
        <v>24.143576449247671</v>
      </c>
      <c r="U186" s="267">
        <v>12.34402203082468</v>
      </c>
      <c r="V186" s="267">
        <v>1132.577646123774</v>
      </c>
    </row>
    <row r="187" spans="1:22" x14ac:dyDescent="0.3">
      <c r="A187" s="151" t="s">
        <v>810</v>
      </c>
      <c r="B187" s="152">
        <v>-11.10316089917108</v>
      </c>
      <c r="C187" s="152">
        <v>-10.775970454478749</v>
      </c>
      <c r="D187" s="152">
        <v>-9.089118762393344</v>
      </c>
      <c r="E187" s="152">
        <v>-12.043047078960267</v>
      </c>
      <c r="F187" s="152">
        <v>-7.0546129533296789</v>
      </c>
      <c r="G187" s="152">
        <v>-11.956981176015939</v>
      </c>
      <c r="H187" s="152">
        <v>-5.1035937042728738</v>
      </c>
      <c r="I187" s="152">
        <v>-20.301170034282286</v>
      </c>
      <c r="J187" s="152">
        <v>-35.577430736444875</v>
      </c>
      <c r="K187" s="152">
        <v>-14.181284313463181</v>
      </c>
      <c r="L187" s="152">
        <v>-31.29080491326048</v>
      </c>
      <c r="M187" s="152">
        <v>-15.896751159026657</v>
      </c>
      <c r="N187" s="153">
        <v>-18.94975979973503</v>
      </c>
      <c r="O187" s="153">
        <v>-26.966519357043275</v>
      </c>
      <c r="P187" s="153">
        <v>-9.4200115890480021</v>
      </c>
      <c r="Q187" s="153">
        <v>-17.957201728340255</v>
      </c>
      <c r="R187" s="152">
        <v>-15.420183382830057</v>
      </c>
      <c r="S187" s="152">
        <v>-12.949115464815339</v>
      </c>
      <c r="T187" s="152">
        <v>-11.673117742949366</v>
      </c>
      <c r="U187" s="152">
        <v>-4.4071370974993709</v>
      </c>
      <c r="V187" s="152">
        <v>-433.76086496066483</v>
      </c>
    </row>
    <row r="188" spans="1:22" x14ac:dyDescent="0.3">
      <c r="A188" s="154" t="s">
        <v>811</v>
      </c>
      <c r="B188" s="152">
        <v>-11.10316089917108</v>
      </c>
      <c r="C188" s="152">
        <v>-10.775970454478749</v>
      </c>
      <c r="D188" s="152">
        <v>-9.089118762393344</v>
      </c>
      <c r="E188" s="152">
        <v>-12.043047078960267</v>
      </c>
      <c r="F188" s="152">
        <v>-7.0546129533296789</v>
      </c>
      <c r="G188" s="152">
        <v>-11.956981176015939</v>
      </c>
      <c r="H188" s="152">
        <v>-5.1035937042728738</v>
      </c>
      <c r="I188" s="152">
        <v>-20.301170034282286</v>
      </c>
      <c r="J188" s="152">
        <v>-35.577430736444875</v>
      </c>
      <c r="K188" s="152">
        <v>-14.181284313463181</v>
      </c>
      <c r="L188" s="152">
        <v>-31.29080491326048</v>
      </c>
      <c r="M188" s="152">
        <v>-15.896751159026657</v>
      </c>
      <c r="N188" s="153">
        <v>-18.94975979973503</v>
      </c>
      <c r="O188" s="153">
        <v>-26.966519357043275</v>
      </c>
      <c r="P188" s="153">
        <v>-9.4200115890480021</v>
      </c>
      <c r="Q188" s="153">
        <v>-17.957201728340255</v>
      </c>
      <c r="R188" s="152">
        <v>-15.420183382830057</v>
      </c>
      <c r="S188" s="152">
        <v>-12.949115464815339</v>
      </c>
      <c r="T188" s="152">
        <v>-11.673117742949366</v>
      </c>
      <c r="U188" s="152">
        <v>-4.4071370974993709</v>
      </c>
      <c r="V188" s="152">
        <v>-433.76086496066483</v>
      </c>
    </row>
    <row r="189" spans="1:22" x14ac:dyDescent="0.3">
      <c r="A189" s="266" t="s">
        <v>812</v>
      </c>
      <c r="B189" s="267">
        <v>-11.10316089917108</v>
      </c>
      <c r="C189" s="267">
        <v>-10.775970454478749</v>
      </c>
      <c r="D189" s="267">
        <v>-9.089118762393344</v>
      </c>
      <c r="E189" s="267">
        <v>-12.043047078960267</v>
      </c>
      <c r="F189" s="267">
        <v>-7.0546129533296789</v>
      </c>
      <c r="G189" s="267">
        <v>-11.956981176015939</v>
      </c>
      <c r="H189" s="267">
        <v>-5.1035937042728738</v>
      </c>
      <c r="I189" s="267">
        <v>-20.301170034282286</v>
      </c>
      <c r="J189" s="267">
        <v>-35.577430736444875</v>
      </c>
      <c r="K189" s="267">
        <v>-14.181284313463181</v>
      </c>
      <c r="L189" s="267">
        <v>-31.29080491326048</v>
      </c>
      <c r="M189" s="267">
        <v>-15.896751159026657</v>
      </c>
      <c r="N189" s="268">
        <v>-18.94975979973503</v>
      </c>
      <c r="O189" s="268">
        <v>-26.966519357043275</v>
      </c>
      <c r="P189" s="268">
        <v>-9.4200115890480021</v>
      </c>
      <c r="Q189" s="268">
        <v>-17.957201728340255</v>
      </c>
      <c r="R189" s="267">
        <v>-15.420183382830057</v>
      </c>
      <c r="S189" s="267">
        <v>-12.949115464815339</v>
      </c>
      <c r="T189" s="267">
        <v>-11.673117742949366</v>
      </c>
      <c r="U189" s="267">
        <v>-4.4071370974993709</v>
      </c>
      <c r="V189" s="267">
        <v>-433.76086496066483</v>
      </c>
    </row>
    <row r="190" spans="1:22" x14ac:dyDescent="0.3">
      <c r="A190" s="151" t="s">
        <v>699</v>
      </c>
      <c r="B190" s="152">
        <v>1241210.0291017729</v>
      </c>
      <c r="C190" s="152">
        <v>1242979.8634313697</v>
      </c>
      <c r="D190" s="152">
        <v>1027337.3141098386</v>
      </c>
      <c r="E190" s="152">
        <v>1383694.4799666952</v>
      </c>
      <c r="F190" s="152">
        <v>889875.3149977912</v>
      </c>
      <c r="G190" s="152">
        <v>1221165.3161481859</v>
      </c>
      <c r="H190" s="152">
        <v>640061.04136407434</v>
      </c>
      <c r="I190" s="152">
        <v>2094275.7218540735</v>
      </c>
      <c r="J190" s="152">
        <v>4088658.1389418431</v>
      </c>
      <c r="K190" s="152">
        <v>1700874.1260006495</v>
      </c>
      <c r="L190" s="152">
        <v>3364486.9294081596</v>
      </c>
      <c r="M190" s="152">
        <v>1776920.8547396788</v>
      </c>
      <c r="N190" s="153">
        <v>1932430.0796534934</v>
      </c>
      <c r="O190" s="153">
        <v>3267034.0169261945</v>
      </c>
      <c r="P190" s="153">
        <v>931634.00166848768</v>
      </c>
      <c r="Q190" s="153">
        <v>2005822.4171967988</v>
      </c>
      <c r="R190" s="152">
        <v>1682063.2558938167</v>
      </c>
      <c r="S190" s="152">
        <v>1359005.8835644117</v>
      </c>
      <c r="T190" s="152">
        <v>1257105.8225639439</v>
      </c>
      <c r="U190" s="152">
        <v>382299.66495254304</v>
      </c>
      <c r="V190" s="152">
        <v>49041522.802404605</v>
      </c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611E1-6909-41AD-8B85-C8DC9B3819E1}">
  <sheetPr>
    <tabColor rgb="FF92D050"/>
  </sheetPr>
  <dimension ref="A1:X850"/>
  <sheetViews>
    <sheetView zoomScaleNormal="100" workbookViewId="0">
      <pane xSplit="2" ySplit="27" topLeftCell="C28" activePane="bottomRight" state="frozen"/>
      <selection pane="topRight" activeCell="C1" sqref="C1"/>
      <selection pane="bottomLeft" activeCell="A26" sqref="A26"/>
      <selection pane="bottomRight" activeCell="B34" sqref="B34"/>
    </sheetView>
  </sheetViews>
  <sheetFormatPr defaultColWidth="8.77734375" defaultRowHeight="13.95" customHeight="1" x14ac:dyDescent="0.25"/>
  <cols>
    <col min="1" max="1" width="8.77734375" style="155"/>
    <col min="2" max="2" width="56.44140625" style="155" customWidth="1"/>
    <col min="3" max="6" width="20.77734375" style="155" customWidth="1"/>
    <col min="7" max="7" width="20.77734375" style="340" customWidth="1"/>
    <col min="8" max="10" width="20.77734375" style="155" customWidth="1"/>
    <col min="11" max="11" width="17.6640625" style="155" customWidth="1"/>
    <col min="12" max="12" width="15" style="155" customWidth="1"/>
    <col min="13" max="13" width="11" style="155" bestFit="1" customWidth="1"/>
    <col min="14" max="14" width="18.44140625" style="155" customWidth="1"/>
    <col min="15" max="15" width="25" style="155" customWidth="1"/>
    <col min="16" max="21" width="12.109375" style="155" bestFit="1" customWidth="1"/>
    <col min="22" max="16384" width="8.77734375" style="155"/>
  </cols>
  <sheetData>
    <row r="1" spans="1:23" ht="13.2" customHeight="1" x14ac:dyDescent="0.25">
      <c r="A1" s="162" t="s">
        <v>0</v>
      </c>
      <c r="C1" s="155">
        <v>0.97</v>
      </c>
      <c r="D1" s="269" t="s">
        <v>511</v>
      </c>
      <c r="G1" s="157" t="s">
        <v>512</v>
      </c>
      <c r="H1" s="269" t="s">
        <v>513</v>
      </c>
      <c r="I1" s="269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spans="1:23" ht="36" customHeight="1" x14ac:dyDescent="0.25">
      <c r="B2" s="270" t="s">
        <v>2</v>
      </c>
      <c r="C2" s="271" t="s">
        <v>514</v>
      </c>
      <c r="D2" s="272" t="s">
        <v>515</v>
      </c>
      <c r="E2" s="120" t="s">
        <v>516</v>
      </c>
      <c r="F2" s="273" t="s">
        <v>517</v>
      </c>
      <c r="G2" s="120" t="s">
        <v>518</v>
      </c>
      <c r="H2" s="273" t="s">
        <v>3</v>
      </c>
      <c r="I2" s="120" t="s">
        <v>4</v>
      </c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7"/>
    </row>
    <row r="3" spans="1:23" ht="13.2" customHeight="1" x14ac:dyDescent="0.25">
      <c r="B3" s="163" t="s">
        <v>5</v>
      </c>
      <c r="C3" s="274">
        <v>28</v>
      </c>
      <c r="D3" s="275">
        <v>37</v>
      </c>
      <c r="E3" s="276">
        <v>20</v>
      </c>
      <c r="F3" s="274">
        <v>30</v>
      </c>
      <c r="G3" s="275">
        <v>67</v>
      </c>
      <c r="H3" s="274">
        <f>SUM(C3:G3)</f>
        <v>182</v>
      </c>
      <c r="I3" s="275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7"/>
    </row>
    <row r="4" spans="1:23" ht="13.2" customHeight="1" x14ac:dyDescent="0.25">
      <c r="B4" s="163" t="s">
        <v>135</v>
      </c>
      <c r="C4" s="277" t="s">
        <v>519</v>
      </c>
      <c r="D4" s="275"/>
      <c r="E4" s="276"/>
      <c r="F4" s="277"/>
      <c r="G4" s="278" t="s">
        <v>520</v>
      </c>
      <c r="H4" s="277" t="s">
        <v>521</v>
      </c>
      <c r="I4" s="278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7"/>
    </row>
    <row r="5" spans="1:23" s="162" customFormat="1" ht="13.2" customHeight="1" x14ac:dyDescent="0.25">
      <c r="B5" s="163" t="s">
        <v>136</v>
      </c>
      <c r="C5" s="277">
        <v>0.63</v>
      </c>
      <c r="D5" s="275">
        <v>0.66</v>
      </c>
      <c r="E5" s="276">
        <v>0.48</v>
      </c>
      <c r="F5" s="277">
        <v>0.62</v>
      </c>
      <c r="G5" s="278">
        <v>0.55000000000000004</v>
      </c>
      <c r="H5" s="279">
        <f>SUMPRODUCT(C5:G5,C3:G3)/H3</f>
        <v>0.58851648351648356</v>
      </c>
      <c r="I5" s="278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7"/>
    </row>
    <row r="6" spans="1:23" ht="13.2" customHeight="1" x14ac:dyDescent="0.25">
      <c r="B6" s="280" t="s">
        <v>11</v>
      </c>
      <c r="C6" s="281">
        <f>-G229</f>
        <v>1152240.18</v>
      </c>
      <c r="D6" s="282">
        <f>-G323</f>
        <v>1516811.49</v>
      </c>
      <c r="E6" s="283">
        <f>-G414</f>
        <v>731901.9</v>
      </c>
      <c r="F6" s="281">
        <f>-G603</f>
        <v>1095990.01</v>
      </c>
      <c r="G6" s="284">
        <f>-G699</f>
        <v>2420231.4500000002</v>
      </c>
      <c r="H6" s="281">
        <f t="shared" ref="H6:H15" si="0">SUM(C6:G6)</f>
        <v>6917175.0300000003</v>
      </c>
      <c r="I6" s="284">
        <f t="shared" ref="I6:I15" si="1">H6/$H$23</f>
        <v>107.34770854057679</v>
      </c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</row>
    <row r="7" spans="1:23" ht="13.2" customHeight="1" x14ac:dyDescent="0.25">
      <c r="B7" s="285" t="s">
        <v>12</v>
      </c>
      <c r="C7" s="286"/>
      <c r="D7" s="287"/>
      <c r="E7" s="286"/>
      <c r="F7" s="287"/>
      <c r="G7" s="288"/>
      <c r="H7" s="286">
        <f t="shared" si="0"/>
        <v>0</v>
      </c>
      <c r="I7" s="287">
        <f t="shared" si="1"/>
        <v>0</v>
      </c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7"/>
    </row>
    <row r="8" spans="1:23" ht="13.2" customHeight="1" x14ac:dyDescent="0.25">
      <c r="B8" s="289" t="s">
        <v>13</v>
      </c>
      <c r="C8" s="290">
        <f>-G252</f>
        <v>166976.04999999999</v>
      </c>
      <c r="D8" s="282">
        <f>-(G344-G345)</f>
        <v>234560.97</v>
      </c>
      <c r="E8" s="290">
        <f>-G435</f>
        <v>127679.62</v>
      </c>
      <c r="F8" s="282">
        <f>-(G624-G625)</f>
        <v>203653.36</v>
      </c>
      <c r="G8" s="283">
        <f>-G721</f>
        <v>398434.94</v>
      </c>
      <c r="H8" s="290">
        <f t="shared" si="0"/>
        <v>1131304.94</v>
      </c>
      <c r="I8" s="282">
        <f t="shared" si="1"/>
        <v>17.556732689708259</v>
      </c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7"/>
    </row>
    <row r="9" spans="1:23" ht="13.2" customHeight="1" x14ac:dyDescent="0.25">
      <c r="B9" s="285" t="s">
        <v>14</v>
      </c>
      <c r="C9" s="286"/>
      <c r="D9" s="287">
        <f>-G345</f>
        <v>96.77</v>
      </c>
      <c r="E9" s="286"/>
      <c r="F9" s="287">
        <f>-G625</f>
        <v>20364.830000000002</v>
      </c>
      <c r="G9" s="288"/>
      <c r="H9" s="286">
        <f t="shared" si="0"/>
        <v>20461.600000000002</v>
      </c>
      <c r="I9" s="287">
        <f t="shared" si="1"/>
        <v>0.31754377524748945</v>
      </c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7"/>
    </row>
    <row r="10" spans="1:23" ht="13.2" customHeight="1" x14ac:dyDescent="0.25">
      <c r="B10" s="289" t="s">
        <v>16</v>
      </c>
      <c r="C10" s="290">
        <f>-G268</f>
        <v>46212.59</v>
      </c>
      <c r="D10" s="282">
        <f>-G361</f>
        <v>64208.24</v>
      </c>
      <c r="E10" s="290">
        <f>-G451</f>
        <v>48500.480000000003</v>
      </c>
      <c r="F10" s="282">
        <f>-G640</f>
        <v>50054.400000000001</v>
      </c>
      <c r="G10" s="283">
        <f>-G736</f>
        <v>56611.59</v>
      </c>
      <c r="H10" s="290">
        <f t="shared" si="0"/>
        <v>265587.3</v>
      </c>
      <c r="I10" s="282">
        <f t="shared" si="1"/>
        <v>4.1216519675776846</v>
      </c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7"/>
    </row>
    <row r="11" spans="1:23" ht="13.2" customHeight="1" x14ac:dyDescent="0.25">
      <c r="B11" s="285" t="s">
        <v>359</v>
      </c>
      <c r="C11" s="286">
        <f>-G283</f>
        <v>171630.27</v>
      </c>
      <c r="D11" s="287">
        <f>-G377</f>
        <v>247956</v>
      </c>
      <c r="E11" s="286">
        <f>-G465</f>
        <v>136622.59</v>
      </c>
      <c r="F11" s="287">
        <f>-G654</f>
        <v>156814.92000000001</v>
      </c>
      <c r="G11" s="286">
        <f>-G750</f>
        <v>418176</v>
      </c>
      <c r="H11" s="287">
        <f t="shared" si="0"/>
        <v>1131199.78</v>
      </c>
      <c r="I11" s="288">
        <f t="shared" si="1"/>
        <v>17.55510071061547</v>
      </c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</row>
    <row r="12" spans="1:23" ht="13.2" customHeight="1" x14ac:dyDescent="0.25">
      <c r="B12" s="289" t="s">
        <v>18</v>
      </c>
      <c r="C12" s="290">
        <f>-(G284+G285+G286+G287)</f>
        <v>1753.0100000000002</v>
      </c>
      <c r="D12" s="282">
        <f>-(G378+G379+G380)</f>
        <v>1965.0800000000002</v>
      </c>
      <c r="E12" s="290">
        <f>-G467</f>
        <v>57.6</v>
      </c>
      <c r="F12" s="282">
        <f>-G656</f>
        <v>581.21</v>
      </c>
      <c r="G12" s="290">
        <f>-(G751+G752+G753)</f>
        <v>11613</v>
      </c>
      <c r="H12" s="282">
        <f t="shared" si="0"/>
        <v>15969.9</v>
      </c>
      <c r="I12" s="283">
        <f t="shared" si="1"/>
        <v>0.24783703797967321</v>
      </c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</row>
    <row r="13" spans="1:23" ht="13.2" customHeight="1" x14ac:dyDescent="0.25">
      <c r="B13" s="285" t="s">
        <v>19</v>
      </c>
      <c r="C13" s="286"/>
      <c r="D13" s="287"/>
      <c r="E13" s="286"/>
      <c r="F13" s="287"/>
      <c r="G13" s="286"/>
      <c r="H13" s="287">
        <f t="shared" si="0"/>
        <v>0</v>
      </c>
      <c r="I13" s="288">
        <f t="shared" si="1"/>
        <v>0</v>
      </c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7"/>
    </row>
    <row r="14" spans="1:23" ht="13.2" customHeight="1" x14ac:dyDescent="0.25">
      <c r="B14" s="289" t="s">
        <v>20</v>
      </c>
      <c r="C14" s="290"/>
      <c r="D14" s="282"/>
      <c r="E14" s="290">
        <f>-G477</f>
        <v>5132.96</v>
      </c>
      <c r="F14" s="282">
        <f>-G664</f>
        <v>26176.31</v>
      </c>
      <c r="G14" s="290">
        <f>-G762</f>
        <v>27282.04</v>
      </c>
      <c r="H14" s="282">
        <f t="shared" si="0"/>
        <v>58591.31</v>
      </c>
      <c r="I14" s="283">
        <f t="shared" si="1"/>
        <v>0.90927912646596443</v>
      </c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7"/>
    </row>
    <row r="15" spans="1:23" ht="13.2" customHeight="1" thickBot="1" x14ac:dyDescent="0.3">
      <c r="B15" s="291" t="s">
        <v>15</v>
      </c>
      <c r="C15" s="292"/>
      <c r="D15" s="293"/>
      <c r="E15" s="292"/>
      <c r="F15" s="293"/>
      <c r="G15" s="292"/>
      <c r="H15" s="293">
        <f t="shared" si="0"/>
        <v>0</v>
      </c>
      <c r="I15" s="294">
        <f t="shared" si="1"/>
        <v>0</v>
      </c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7"/>
    </row>
    <row r="16" spans="1:23" ht="13.2" customHeight="1" x14ac:dyDescent="0.25">
      <c r="B16" s="295" t="s">
        <v>21</v>
      </c>
      <c r="C16" s="290">
        <f t="shared" ref="C16:G16" si="2">SUM(C6:C15)</f>
        <v>1538812.1</v>
      </c>
      <c r="D16" s="282">
        <f t="shared" si="2"/>
        <v>2065598.55</v>
      </c>
      <c r="E16" s="290">
        <f t="shared" si="2"/>
        <v>1049895.1499999999</v>
      </c>
      <c r="F16" s="282">
        <f t="shared" si="2"/>
        <v>1553635.04</v>
      </c>
      <c r="G16" s="290">
        <f t="shared" si="2"/>
        <v>3332349.02</v>
      </c>
      <c r="H16" s="282">
        <f>SUM(H6:H15)</f>
        <v>9540289.8600000013</v>
      </c>
      <c r="I16" s="283">
        <f>SUM(I6:I15)</f>
        <v>148.05585384817135</v>
      </c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7"/>
    </row>
    <row r="17" spans="2:22" s="162" customFormat="1" ht="13.95" customHeight="1" x14ac:dyDescent="0.25">
      <c r="B17" s="296" t="s">
        <v>22</v>
      </c>
      <c r="C17" s="297">
        <f t="shared" ref="C17:H17" si="3">C16/C23</f>
        <v>155.22546250529587</v>
      </c>
      <c r="D17" s="298">
        <f t="shared" si="3"/>
        <v>157.68108413455116</v>
      </c>
      <c r="E17" s="297">
        <f t="shared" si="3"/>
        <v>148.269333427482</v>
      </c>
      <c r="F17" s="298">
        <f t="shared" si="3"/>
        <v>146.27265828743586</v>
      </c>
      <c r="G17" s="297">
        <f t="shared" si="3"/>
        <v>140.47889432936998</v>
      </c>
      <c r="H17" s="298">
        <f t="shared" si="3"/>
        <v>148.05585384817135</v>
      </c>
      <c r="I17" s="299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7"/>
    </row>
    <row r="18" spans="2:22" ht="13.2" customHeight="1" x14ac:dyDescent="0.25">
      <c r="B18" s="289" t="s">
        <v>23</v>
      </c>
      <c r="C18" s="290">
        <f>G223</f>
        <v>152016.13</v>
      </c>
      <c r="D18" s="282">
        <f>G316</f>
        <v>211601.6</v>
      </c>
      <c r="E18" s="290">
        <f>G407</f>
        <v>128774.19</v>
      </c>
      <c r="F18" s="282">
        <f>G597</f>
        <v>155560.76</v>
      </c>
      <c r="G18" s="290">
        <f>G692</f>
        <v>286425.71000000002</v>
      </c>
      <c r="H18" s="282">
        <f>SUM(C18:G18)</f>
        <v>934378.3899999999</v>
      </c>
      <c r="I18" s="283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7"/>
    </row>
    <row r="19" spans="2:22" ht="20.100000000000001" customHeight="1" x14ac:dyDescent="0.25">
      <c r="B19" s="246" t="s">
        <v>30</v>
      </c>
      <c r="C19" s="300">
        <f t="shared" ref="C19:H19" si="4">C11-C18</f>
        <v>19614.139999999985</v>
      </c>
      <c r="D19" s="301">
        <f t="shared" si="4"/>
        <v>36354.399999999994</v>
      </c>
      <c r="E19" s="300">
        <f t="shared" si="4"/>
        <v>7848.3999999999942</v>
      </c>
      <c r="F19" s="301">
        <f t="shared" si="4"/>
        <v>1254.1600000000035</v>
      </c>
      <c r="G19" s="300">
        <f t="shared" si="4"/>
        <v>131750.28999999998</v>
      </c>
      <c r="H19" s="301">
        <f t="shared" si="4"/>
        <v>196821.39000000013</v>
      </c>
      <c r="I19" s="302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7"/>
    </row>
    <row r="20" spans="2:22" ht="13.2" customHeight="1" x14ac:dyDescent="0.25">
      <c r="B20" s="285" t="s">
        <v>31</v>
      </c>
      <c r="C20" s="286">
        <f t="shared" ref="C20:H20" si="5">C18/(C3*12)</f>
        <v>452.42895833333336</v>
      </c>
      <c r="D20" s="287">
        <f t="shared" si="5"/>
        <v>476.58018018018021</v>
      </c>
      <c r="E20" s="286">
        <f t="shared" si="5"/>
        <v>536.55912499999999</v>
      </c>
      <c r="F20" s="287">
        <f t="shared" si="5"/>
        <v>432.11322222222225</v>
      </c>
      <c r="G20" s="286">
        <f t="shared" si="5"/>
        <v>356.25088308457714</v>
      </c>
      <c r="H20" s="287">
        <f t="shared" si="5"/>
        <v>427.8289331501831</v>
      </c>
      <c r="I20" s="288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7"/>
    </row>
    <row r="21" spans="2:22" ht="13.2" customHeight="1" x14ac:dyDescent="0.25">
      <c r="B21" s="303" t="s">
        <v>813</v>
      </c>
      <c r="C21" s="304">
        <f t="shared" ref="C21:H21" si="6">C16-C18</f>
        <v>1386795.9700000002</v>
      </c>
      <c r="D21" s="305">
        <f t="shared" si="6"/>
        <v>1853996.95</v>
      </c>
      <c r="E21" s="304">
        <f t="shared" si="6"/>
        <v>921120.96</v>
      </c>
      <c r="F21" s="305">
        <f t="shared" si="6"/>
        <v>1398074.28</v>
      </c>
      <c r="G21" s="304">
        <f t="shared" si="6"/>
        <v>3045923.31</v>
      </c>
      <c r="H21" s="305">
        <f t="shared" si="6"/>
        <v>8605911.4700000007</v>
      </c>
      <c r="I21" s="30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7"/>
    </row>
    <row r="22" spans="2:22" s="162" customFormat="1" ht="20.100000000000001" customHeight="1" x14ac:dyDescent="0.25">
      <c r="B22" s="307" t="s">
        <v>33</v>
      </c>
      <c r="C22" s="308">
        <f t="shared" ref="C22:G22" si="7">C21/C23</f>
        <v>139.89105352351365</v>
      </c>
      <c r="D22" s="309">
        <f t="shared" si="7"/>
        <v>141.52810528364827</v>
      </c>
      <c r="E22" s="308">
        <f t="shared" si="7"/>
        <v>130.08345713882221</v>
      </c>
      <c r="F22" s="309">
        <f t="shared" si="7"/>
        <v>131.62682107047027</v>
      </c>
      <c r="G22" s="308">
        <f t="shared" si="7"/>
        <v>128.40429865922471</v>
      </c>
      <c r="H22" s="309">
        <f>H21/H23</f>
        <v>133.55522625940648</v>
      </c>
      <c r="I22" s="310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7"/>
    </row>
    <row r="23" spans="2:22" ht="13.2" customHeight="1" x14ac:dyDescent="0.25">
      <c r="B23" s="311" t="s">
        <v>34</v>
      </c>
      <c r="C23" s="312">
        <f t="shared" ref="C23:G23" si="8">C3*C24*365</f>
        <v>9913.4</v>
      </c>
      <c r="D23" s="313">
        <f t="shared" si="8"/>
        <v>13099.85</v>
      </c>
      <c r="E23" s="312">
        <f t="shared" si="8"/>
        <v>7080.9999999999991</v>
      </c>
      <c r="F23" s="313">
        <f t="shared" si="8"/>
        <v>10621.5</v>
      </c>
      <c r="G23" s="312">
        <f t="shared" si="8"/>
        <v>23721.35</v>
      </c>
      <c r="H23" s="313">
        <f>SUM(C23:G23)</f>
        <v>64437.1</v>
      </c>
      <c r="I23" s="314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7"/>
    </row>
    <row r="24" spans="2:22" ht="13.2" customHeight="1" x14ac:dyDescent="0.25">
      <c r="B24" s="315" t="s">
        <v>36</v>
      </c>
      <c r="C24" s="316">
        <f t="shared" ref="C24:H24" si="9">$C$1</f>
        <v>0.97</v>
      </c>
      <c r="D24" s="317">
        <f t="shared" si="9"/>
        <v>0.97</v>
      </c>
      <c r="E24" s="316">
        <f t="shared" si="9"/>
        <v>0.97</v>
      </c>
      <c r="F24" s="317">
        <f t="shared" si="9"/>
        <v>0.97</v>
      </c>
      <c r="G24" s="316">
        <f t="shared" si="9"/>
        <v>0.97</v>
      </c>
      <c r="H24" s="317">
        <f t="shared" si="9"/>
        <v>0.97</v>
      </c>
      <c r="I24" s="318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7"/>
    </row>
    <row r="25" spans="2:22" ht="14.4" customHeight="1" x14ac:dyDescent="0.25">
      <c r="B25" s="311" t="s">
        <v>37</v>
      </c>
      <c r="C25" s="319">
        <f>G212/C23</f>
        <v>9.6970423870720452</v>
      </c>
      <c r="D25" s="320">
        <f>G306/D23</f>
        <v>12.656864773260763</v>
      </c>
      <c r="E25" s="321">
        <f>G396/E23</f>
        <v>12.87088970484395</v>
      </c>
      <c r="F25" s="322">
        <f>G586/F23</f>
        <v>14.126066939697782</v>
      </c>
      <c r="G25" s="319">
        <f>G681/G23</f>
        <v>12.768025428569622</v>
      </c>
      <c r="H25" s="320">
        <f>SUMPRODUCT(C25:G25,$C$23:$G$23)/$H$23</f>
        <v>12.508124667311224</v>
      </c>
      <c r="I25" s="323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7"/>
    </row>
    <row r="26" spans="2:22" ht="13.95" customHeight="1" x14ac:dyDescent="0.25">
      <c r="B26" s="315" t="s">
        <v>142</v>
      </c>
      <c r="C26" s="324">
        <f>G214/C23</f>
        <v>16.838434845764322</v>
      </c>
      <c r="D26" s="325">
        <f>G309/D23</f>
        <v>20.781918876933705</v>
      </c>
      <c r="E26" s="326">
        <f>G400/E23</f>
        <v>18.382390905239376</v>
      </c>
      <c r="F26" s="325">
        <f>G590/F23</f>
        <v>18.378833498093488</v>
      </c>
      <c r="G26" s="326">
        <f>G685/G23</f>
        <v>16.91721044544261</v>
      </c>
      <c r="H26" s="325">
        <f>SUMPRODUCT(C26:G26,$C$23:$G$23)/$H$23</f>
        <v>18.092709324286783</v>
      </c>
      <c r="I26" s="32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7"/>
    </row>
    <row r="27" spans="2:22" ht="13.95" customHeight="1" x14ac:dyDescent="0.25">
      <c r="B27" s="311" t="s">
        <v>38</v>
      </c>
      <c r="C27" s="327">
        <f>(G218+G219+G220)/C23</f>
        <v>4.844097887707548</v>
      </c>
      <c r="D27" s="328">
        <f>(G312)/D23</f>
        <v>0.50798825940755044</v>
      </c>
      <c r="E27" s="329">
        <f>(G403)/E23</f>
        <v>4.4247479169608814</v>
      </c>
      <c r="F27" s="328">
        <f>G592/F23</f>
        <v>0.51219601751165089</v>
      </c>
      <c r="G27" s="329">
        <f>(G688+G693)/G23</f>
        <v>0.43262672655645656</v>
      </c>
      <c r="H27" s="328">
        <f>SUMPRODUCT(C27:G27,$C$23:$G$23)/$H$23</f>
        <v>1.5784458021853871</v>
      </c>
      <c r="I27" s="329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7"/>
    </row>
    <row r="28" spans="2:22" ht="13.95" customHeight="1" x14ac:dyDescent="0.25">
      <c r="B28" s="315" t="s">
        <v>39</v>
      </c>
      <c r="C28" s="326">
        <f t="shared" ref="C28:F28" si="10">SUM(C25:C27)</f>
        <v>31.379575120543915</v>
      </c>
      <c r="D28" s="325">
        <f t="shared" si="10"/>
        <v>33.946771909602013</v>
      </c>
      <c r="E28" s="326">
        <f t="shared" si="10"/>
        <v>35.678028527044205</v>
      </c>
      <c r="F28" s="325">
        <f t="shared" si="10"/>
        <v>33.017096455302919</v>
      </c>
      <c r="G28" s="326">
        <f>SUM(G25:G27)</f>
        <v>30.117862600568689</v>
      </c>
      <c r="H28" s="325">
        <f>SUM(H25:H27)</f>
        <v>32.179279793783394</v>
      </c>
      <c r="I28" s="32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7"/>
    </row>
    <row r="29" spans="2:22" ht="13.95" customHeight="1" x14ac:dyDescent="0.25">
      <c r="B29" s="330" t="s">
        <v>40</v>
      </c>
      <c r="C29" s="331">
        <f>C22-C28</f>
        <v>108.51147840296973</v>
      </c>
      <c r="D29" s="332">
        <f t="shared" ref="D29:F29" si="11">D22-D28</f>
        <v>107.58133337404627</v>
      </c>
      <c r="E29" s="331">
        <f t="shared" si="11"/>
        <v>94.405428611778007</v>
      </c>
      <c r="F29" s="332">
        <f t="shared" si="11"/>
        <v>98.609724615167352</v>
      </c>
      <c r="G29" s="331">
        <f>G22-G28</f>
        <v>98.286436058656022</v>
      </c>
      <c r="H29" s="332">
        <f>H22-H28</f>
        <v>101.37594646562309</v>
      </c>
      <c r="I29" s="331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7"/>
    </row>
    <row r="30" spans="2:22" ht="13.95" customHeight="1" x14ac:dyDescent="0.25">
      <c r="B30" s="315" t="s">
        <v>522</v>
      </c>
      <c r="C30" s="326"/>
      <c r="D30" s="325"/>
      <c r="E30" s="326"/>
      <c r="F30" s="325"/>
      <c r="G30" s="326"/>
      <c r="H30" s="325"/>
      <c r="I30" s="32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7"/>
    </row>
    <row r="31" spans="2:22" ht="13.95" customHeight="1" x14ac:dyDescent="0.25">
      <c r="B31" s="311" t="s">
        <v>815</v>
      </c>
      <c r="C31" s="329">
        <v>124</v>
      </c>
      <c r="D31" s="328">
        <v>124</v>
      </c>
      <c r="E31" s="329">
        <v>124</v>
      </c>
      <c r="F31" s="328">
        <v>124</v>
      </c>
      <c r="G31" s="329">
        <v>124</v>
      </c>
      <c r="H31" s="328">
        <v>124</v>
      </c>
      <c r="I31" s="329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7"/>
    </row>
    <row r="32" spans="2:22" ht="13.95" customHeight="1" x14ac:dyDescent="0.25">
      <c r="B32" s="315" t="s">
        <v>41</v>
      </c>
      <c r="C32" s="326">
        <f t="shared" ref="C32:H32" si="12">-0.05*C31</f>
        <v>-6.2</v>
      </c>
      <c r="D32" s="325">
        <f t="shared" si="12"/>
        <v>-6.2</v>
      </c>
      <c r="E32" s="326">
        <f t="shared" si="12"/>
        <v>-6.2</v>
      </c>
      <c r="F32" s="325">
        <f t="shared" si="12"/>
        <v>-6.2</v>
      </c>
      <c r="G32" s="326">
        <f t="shared" si="12"/>
        <v>-6.2</v>
      </c>
      <c r="H32" s="325">
        <f t="shared" si="12"/>
        <v>-6.2</v>
      </c>
      <c r="I32" s="32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7"/>
    </row>
    <row r="33" spans="1:24" ht="13.95" customHeight="1" x14ac:dyDescent="0.25">
      <c r="B33" s="311" t="s">
        <v>42</v>
      </c>
      <c r="C33" s="329">
        <f t="shared" ref="C33:H33" si="13">C31+C32</f>
        <v>117.8</v>
      </c>
      <c r="D33" s="328">
        <f t="shared" si="13"/>
        <v>117.8</v>
      </c>
      <c r="E33" s="329">
        <f t="shared" si="13"/>
        <v>117.8</v>
      </c>
      <c r="F33" s="328">
        <f t="shared" si="13"/>
        <v>117.8</v>
      </c>
      <c r="G33" s="329">
        <f t="shared" si="13"/>
        <v>117.8</v>
      </c>
      <c r="H33" s="328">
        <f t="shared" si="13"/>
        <v>117.8</v>
      </c>
      <c r="I33" s="329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7"/>
    </row>
    <row r="34" spans="1:24" ht="13.95" customHeight="1" x14ac:dyDescent="0.25">
      <c r="B34" s="255" t="s">
        <v>43</v>
      </c>
      <c r="C34" s="333">
        <f>C22-C33</f>
        <v>22.091053523513651</v>
      </c>
      <c r="D34" s="334">
        <f t="shared" ref="D34:H34" si="14">D22-D33</f>
        <v>23.728105283648276</v>
      </c>
      <c r="E34" s="333">
        <f t="shared" si="14"/>
        <v>12.283457138822214</v>
      </c>
      <c r="F34" s="334">
        <f t="shared" si="14"/>
        <v>13.826821070470274</v>
      </c>
      <c r="G34" s="333">
        <f t="shared" si="14"/>
        <v>10.60429865922471</v>
      </c>
      <c r="H34" s="334">
        <f t="shared" si="14"/>
        <v>15.755226259406484</v>
      </c>
      <c r="I34" s="333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7"/>
    </row>
    <row r="35" spans="1:24" ht="13.95" customHeight="1" x14ac:dyDescent="0.25">
      <c r="B35" s="256" t="s">
        <v>44</v>
      </c>
      <c r="C35" s="335">
        <f>C22/C33</f>
        <v>1.1875301657344113</v>
      </c>
      <c r="D35" s="336">
        <f t="shared" ref="D35:F35" si="15">D22/D33</f>
        <v>1.2014270397593232</v>
      </c>
      <c r="E35" s="335">
        <f>E22/E33</f>
        <v>1.104273829701377</v>
      </c>
      <c r="F35" s="336">
        <f t="shared" si="15"/>
        <v>1.1173753910905795</v>
      </c>
      <c r="G35" s="335">
        <f>G22/G33</f>
        <v>1.0900195132362029</v>
      </c>
      <c r="H35" s="336">
        <f>H22/H33</f>
        <v>1.1337455539847749</v>
      </c>
      <c r="I35" s="335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7"/>
    </row>
    <row r="36" spans="1:24" ht="20.100000000000001" customHeight="1" x14ac:dyDescent="0.25">
      <c r="B36" s="260" t="s">
        <v>45</v>
      </c>
      <c r="C36" s="337">
        <f t="shared" ref="C36:G36" si="16">C34*C23</f>
        <v>218997.45000000022</v>
      </c>
      <c r="D36" s="338">
        <f>D34*D23</f>
        <v>310834.61999999988</v>
      </c>
      <c r="E36" s="337">
        <f t="shared" si="16"/>
        <v>86979.160000000091</v>
      </c>
      <c r="F36" s="338">
        <f t="shared" si="16"/>
        <v>146861.58000000002</v>
      </c>
      <c r="G36" s="337">
        <f t="shared" si="16"/>
        <v>251548.28000000006</v>
      </c>
      <c r="H36" s="338">
        <f>SUM(C36:G36)</f>
        <v>1015221.0900000003</v>
      </c>
      <c r="I36" s="339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7"/>
    </row>
    <row r="37" spans="1:24" ht="13.95" customHeight="1" x14ac:dyDescent="0.25">
      <c r="B37" s="155" t="s">
        <v>46</v>
      </c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7"/>
      <c r="W37" s="157"/>
      <c r="X37" s="157"/>
    </row>
    <row r="38" spans="1:24" ht="13.95" customHeight="1" x14ac:dyDescent="0.25">
      <c r="B38" s="155" t="s">
        <v>47</v>
      </c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7"/>
      <c r="W38" s="157"/>
      <c r="X38" s="157"/>
    </row>
    <row r="39" spans="1:24" ht="13.95" customHeight="1" x14ac:dyDescent="0.25">
      <c r="B39" s="155" t="s">
        <v>523</v>
      </c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7"/>
      <c r="W39" s="157"/>
      <c r="X39" s="157"/>
    </row>
    <row r="40" spans="1:24" ht="13.95" customHeight="1" x14ac:dyDescent="0.25"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7"/>
      <c r="W40" s="157"/>
      <c r="X40" s="157"/>
    </row>
    <row r="41" spans="1:24" ht="31.5" customHeight="1" x14ac:dyDescent="0.25">
      <c r="A41" s="341"/>
      <c r="B41" s="341"/>
      <c r="C41" s="341"/>
      <c r="D41" s="341"/>
      <c r="E41" s="342" t="s">
        <v>524</v>
      </c>
      <c r="F41" s="342" t="s">
        <v>525</v>
      </c>
      <c r="G41" s="343" t="s">
        <v>526</v>
      </c>
      <c r="H41" s="342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7"/>
      <c r="W41" s="157"/>
      <c r="X41" s="157"/>
    </row>
    <row r="42" spans="1:24" ht="13.95" customHeight="1" x14ac:dyDescent="0.3">
      <c r="A42" s="721"/>
      <c r="B42" s="721"/>
      <c r="C42" s="721"/>
      <c r="D42" s="721"/>
      <c r="E42" s="344" t="s">
        <v>527</v>
      </c>
      <c r="F42" s="345" t="s">
        <v>527</v>
      </c>
      <c r="G42" s="346"/>
      <c r="H42" s="347"/>
      <c r="I42" s="347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7"/>
      <c r="W42" s="157"/>
      <c r="X42" s="157"/>
    </row>
    <row r="43" spans="1:24" ht="13.95" customHeight="1" x14ac:dyDescent="0.25">
      <c r="A43" s="722" t="s">
        <v>528</v>
      </c>
      <c r="B43" s="722"/>
      <c r="C43" s="722"/>
      <c r="D43" s="722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7"/>
      <c r="W43" s="157"/>
      <c r="X43" s="157"/>
    </row>
    <row r="44" spans="1:24" ht="13.95" customHeight="1" x14ac:dyDescent="0.3">
      <c r="A44" s="723" t="s">
        <v>51</v>
      </c>
      <c r="B44" s="723"/>
      <c r="C44" s="348"/>
      <c r="D44" s="348"/>
      <c r="E44" s="157"/>
      <c r="F44" s="157"/>
      <c r="G44" s="349"/>
      <c r="H44" s="157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7"/>
      <c r="W44" s="157"/>
      <c r="X44" s="157"/>
    </row>
    <row r="45" spans="1:24" ht="13.95" customHeight="1" x14ac:dyDescent="0.3">
      <c r="A45" s="716" t="s">
        <v>529</v>
      </c>
      <c r="B45" s="716"/>
      <c r="C45" s="348"/>
      <c r="D45" s="348"/>
      <c r="E45" s="350">
        <v>105000</v>
      </c>
      <c r="F45" s="351">
        <v>105000</v>
      </c>
      <c r="G45" s="352">
        <v>113888.09</v>
      </c>
      <c r="H45" s="350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7"/>
      <c r="W45" s="157"/>
      <c r="X45" s="157"/>
    </row>
    <row r="46" spans="1:24" ht="13.95" customHeight="1" x14ac:dyDescent="0.25">
      <c r="A46" s="353" t="s">
        <v>530</v>
      </c>
      <c r="B46" s="353" t="s">
        <v>531</v>
      </c>
      <c r="C46" s="718" t="s">
        <v>357</v>
      </c>
      <c r="D46" s="718"/>
      <c r="E46" s="354">
        <v>105000</v>
      </c>
      <c r="F46" s="355">
        <v>105000</v>
      </c>
      <c r="G46" s="356">
        <v>113888.09</v>
      </c>
      <c r="H46" s="354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7"/>
      <c r="W46" s="157"/>
      <c r="X46" s="157"/>
    </row>
    <row r="47" spans="1:24" ht="13.95" customHeight="1" x14ac:dyDescent="0.25">
      <c r="A47" s="353" t="s">
        <v>530</v>
      </c>
      <c r="B47" s="353" t="s">
        <v>530</v>
      </c>
      <c r="C47" s="718" t="s">
        <v>530</v>
      </c>
      <c r="D47" s="718"/>
      <c r="E47" s="354" t="s">
        <v>530</v>
      </c>
      <c r="F47" s="355" t="s">
        <v>530</v>
      </c>
      <c r="G47" s="356" t="s">
        <v>530</v>
      </c>
      <c r="H47" s="354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7"/>
      <c r="W47" s="157"/>
      <c r="X47" s="157"/>
    </row>
    <row r="48" spans="1:24" ht="13.95" customHeight="1" x14ac:dyDescent="0.3">
      <c r="A48" s="716" t="s">
        <v>110</v>
      </c>
      <c r="B48" s="716"/>
      <c r="C48" s="348"/>
      <c r="D48" s="348"/>
      <c r="E48" s="350">
        <v>3100</v>
      </c>
      <c r="F48" s="351">
        <v>3100</v>
      </c>
      <c r="G48" s="352">
        <v>3558.01</v>
      </c>
      <c r="H48" s="350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7"/>
      <c r="W48" s="157"/>
      <c r="X48" s="157"/>
    </row>
    <row r="49" spans="1:24" ht="13.95" customHeight="1" x14ac:dyDescent="0.25">
      <c r="A49" s="353" t="s">
        <v>530</v>
      </c>
      <c r="B49" s="353" t="s">
        <v>532</v>
      </c>
      <c r="C49" s="718" t="s">
        <v>533</v>
      </c>
      <c r="D49" s="718"/>
      <c r="E49" s="354">
        <v>3100</v>
      </c>
      <c r="F49" s="355">
        <v>3100</v>
      </c>
      <c r="G49" s="356">
        <v>3558.01</v>
      </c>
      <c r="H49" s="354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7"/>
      <c r="W49" s="157"/>
      <c r="X49" s="157"/>
    </row>
    <row r="50" spans="1:24" ht="13.95" customHeight="1" x14ac:dyDescent="0.25">
      <c r="A50" s="353" t="s">
        <v>530</v>
      </c>
      <c r="B50" s="353" t="s">
        <v>530</v>
      </c>
      <c r="C50" s="718" t="s">
        <v>530</v>
      </c>
      <c r="D50" s="718"/>
      <c r="E50" s="354" t="s">
        <v>530</v>
      </c>
      <c r="F50" s="355" t="s">
        <v>530</v>
      </c>
      <c r="G50" s="356" t="s">
        <v>530</v>
      </c>
      <c r="H50" s="354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7"/>
      <c r="W50" s="157"/>
      <c r="X50" s="157"/>
    </row>
    <row r="51" spans="1:24" ht="13.95" customHeight="1" x14ac:dyDescent="0.3">
      <c r="A51" s="716" t="s">
        <v>53</v>
      </c>
      <c r="B51" s="716"/>
      <c r="C51" s="348"/>
      <c r="D51" s="348"/>
      <c r="E51" s="350">
        <v>150000</v>
      </c>
      <c r="F51" s="351">
        <v>150000</v>
      </c>
      <c r="G51" s="352">
        <v>152142.04999999999</v>
      </c>
      <c r="H51" s="350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7"/>
      <c r="W51" s="157"/>
      <c r="X51" s="157"/>
    </row>
    <row r="52" spans="1:24" ht="13.95" customHeight="1" x14ac:dyDescent="0.25">
      <c r="A52" s="353" t="s">
        <v>530</v>
      </c>
      <c r="B52" s="353" t="s">
        <v>534</v>
      </c>
      <c r="C52" s="718" t="s">
        <v>221</v>
      </c>
      <c r="D52" s="718"/>
      <c r="E52" s="354">
        <v>150000</v>
      </c>
      <c r="F52" s="355">
        <v>150000</v>
      </c>
      <c r="G52" s="356">
        <v>152142.04999999999</v>
      </c>
      <c r="H52" s="354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7"/>
      <c r="W52" s="157"/>
      <c r="X52" s="157"/>
    </row>
    <row r="53" spans="1:24" ht="13.95" customHeight="1" x14ac:dyDescent="0.25">
      <c r="A53" s="353" t="s">
        <v>530</v>
      </c>
      <c r="B53" s="353" t="s">
        <v>530</v>
      </c>
      <c r="C53" s="718" t="s">
        <v>530</v>
      </c>
      <c r="D53" s="718"/>
      <c r="E53" s="354" t="s">
        <v>530</v>
      </c>
      <c r="F53" s="355" t="s">
        <v>530</v>
      </c>
      <c r="G53" s="356" t="s">
        <v>530</v>
      </c>
      <c r="H53" s="354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7"/>
      <c r="W53" s="157"/>
      <c r="X53" s="157"/>
    </row>
    <row r="54" spans="1:24" ht="13.95" customHeight="1" x14ac:dyDescent="0.3">
      <c r="A54" s="357" t="s">
        <v>530</v>
      </c>
      <c r="B54" s="357" t="s">
        <v>530</v>
      </c>
      <c r="C54" s="716" t="s">
        <v>530</v>
      </c>
      <c r="D54" s="716"/>
      <c r="E54" s="350" t="s">
        <v>530</v>
      </c>
      <c r="F54" s="351" t="s">
        <v>530</v>
      </c>
      <c r="G54" s="352" t="s">
        <v>530</v>
      </c>
      <c r="H54" s="350"/>
      <c r="K54" s="347"/>
      <c r="L54" s="34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</row>
    <row r="55" spans="1:24" ht="13.95" customHeight="1" x14ac:dyDescent="0.3">
      <c r="A55" s="716" t="s">
        <v>535</v>
      </c>
      <c r="B55" s="716"/>
      <c r="C55" s="348"/>
      <c r="D55" s="348"/>
      <c r="E55" s="350">
        <v>258100</v>
      </c>
      <c r="F55" s="351">
        <v>258100</v>
      </c>
      <c r="G55" s="352">
        <v>269588.15000000002</v>
      </c>
      <c r="H55" s="350"/>
      <c r="K55" s="347"/>
      <c r="L55" s="34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</row>
    <row r="56" spans="1:24" ht="13.95" customHeight="1" x14ac:dyDescent="0.3">
      <c r="A56" s="357" t="s">
        <v>530</v>
      </c>
      <c r="B56" s="357" t="s">
        <v>530</v>
      </c>
      <c r="C56" s="716" t="s">
        <v>530</v>
      </c>
      <c r="D56" s="716"/>
      <c r="E56" s="350" t="s">
        <v>530</v>
      </c>
      <c r="F56" s="351" t="s">
        <v>530</v>
      </c>
      <c r="G56" s="352" t="s">
        <v>530</v>
      </c>
      <c r="H56" s="350"/>
      <c r="K56" s="347"/>
      <c r="L56" s="34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</row>
    <row r="57" spans="1:24" ht="13.95" customHeight="1" x14ac:dyDescent="0.3">
      <c r="A57" s="716" t="s">
        <v>57</v>
      </c>
      <c r="B57" s="716"/>
      <c r="C57" s="348"/>
      <c r="D57" s="348"/>
      <c r="E57" s="354" t="s">
        <v>530</v>
      </c>
      <c r="F57" s="355" t="s">
        <v>530</v>
      </c>
      <c r="G57" s="356" t="s">
        <v>530</v>
      </c>
      <c r="H57" s="354"/>
      <c r="K57" s="347"/>
      <c r="L57" s="34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</row>
    <row r="58" spans="1:24" ht="13.95" customHeight="1" x14ac:dyDescent="0.3">
      <c r="A58" s="716" t="s">
        <v>59</v>
      </c>
      <c r="B58" s="716"/>
      <c r="C58" s="348"/>
      <c r="D58" s="348"/>
      <c r="E58" s="350">
        <v>-952700</v>
      </c>
      <c r="F58" s="351">
        <v>-952700</v>
      </c>
      <c r="G58" s="352">
        <v>-931876.33</v>
      </c>
      <c r="H58" s="350"/>
      <c r="K58" s="347"/>
      <c r="L58" s="34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</row>
    <row r="59" spans="1:24" ht="13.95" customHeight="1" x14ac:dyDescent="0.3">
      <c r="A59" s="716" t="s">
        <v>536</v>
      </c>
      <c r="B59" s="716"/>
      <c r="C59" s="716"/>
      <c r="D59" s="348"/>
      <c r="E59" s="350">
        <v>-785900</v>
      </c>
      <c r="F59" s="351">
        <v>-785900</v>
      </c>
      <c r="G59" s="352">
        <v>-780838.24</v>
      </c>
      <c r="H59" s="350"/>
      <c r="K59" s="347"/>
      <c r="L59" s="34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</row>
    <row r="60" spans="1:24" ht="13.95" customHeight="1" x14ac:dyDescent="0.3">
      <c r="A60" s="345" t="s">
        <v>530</v>
      </c>
      <c r="B60" s="353" t="s">
        <v>537</v>
      </c>
      <c r="C60" s="718" t="s">
        <v>538</v>
      </c>
      <c r="D60" s="718"/>
      <c r="E60" s="354">
        <v>-569300</v>
      </c>
      <c r="F60" s="355">
        <v>-569300</v>
      </c>
      <c r="G60" s="356">
        <v>-565150.04</v>
      </c>
      <c r="H60" s="354"/>
      <c r="K60" s="347"/>
      <c r="L60" s="34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</row>
    <row r="61" spans="1:24" ht="13.95" customHeight="1" x14ac:dyDescent="0.3">
      <c r="A61" s="345" t="s">
        <v>530</v>
      </c>
      <c r="B61" s="353" t="s">
        <v>539</v>
      </c>
      <c r="C61" s="718" t="s">
        <v>540</v>
      </c>
      <c r="D61" s="718"/>
      <c r="E61" s="354">
        <v>-90000</v>
      </c>
      <c r="F61" s="355">
        <v>-90000</v>
      </c>
      <c r="G61" s="356">
        <v>-93897.76</v>
      </c>
      <c r="H61" s="354"/>
      <c r="K61" s="347"/>
      <c r="L61" s="34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</row>
    <row r="62" spans="1:24" ht="13.95" customHeight="1" x14ac:dyDescent="0.3">
      <c r="A62" s="345" t="s">
        <v>530</v>
      </c>
      <c r="B62" s="353" t="s">
        <v>541</v>
      </c>
      <c r="C62" s="718" t="s">
        <v>230</v>
      </c>
      <c r="D62" s="718"/>
      <c r="E62" s="354">
        <v>-140000</v>
      </c>
      <c r="F62" s="355">
        <v>-140000</v>
      </c>
      <c r="G62" s="356">
        <v>-125456.82</v>
      </c>
      <c r="H62" s="354"/>
      <c r="K62" s="347"/>
      <c r="L62" s="34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</row>
    <row r="63" spans="1:24" ht="13.95" customHeight="1" x14ac:dyDescent="0.3">
      <c r="A63" s="345" t="s">
        <v>530</v>
      </c>
      <c r="B63" s="353" t="s">
        <v>542</v>
      </c>
      <c r="C63" s="718" t="s">
        <v>543</v>
      </c>
      <c r="D63" s="718"/>
      <c r="E63" s="354">
        <v>0</v>
      </c>
      <c r="F63" s="355">
        <v>0</v>
      </c>
      <c r="G63" s="356">
        <v>-8297.0400000000009</v>
      </c>
      <c r="H63" s="354"/>
      <c r="K63" s="347"/>
      <c r="L63" s="34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</row>
    <row r="64" spans="1:24" ht="13.95" customHeight="1" x14ac:dyDescent="0.3">
      <c r="A64" s="345" t="s">
        <v>530</v>
      </c>
      <c r="B64" s="353" t="s">
        <v>544</v>
      </c>
      <c r="C64" s="718" t="s">
        <v>545</v>
      </c>
      <c r="D64" s="718"/>
      <c r="E64" s="354">
        <v>-10000</v>
      </c>
      <c r="F64" s="355">
        <v>-10000</v>
      </c>
      <c r="G64" s="356">
        <v>9715.7999999999993</v>
      </c>
      <c r="H64" s="354"/>
      <c r="K64" s="347"/>
      <c r="L64" s="34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</row>
    <row r="65" spans="1:12" ht="13.95" customHeight="1" x14ac:dyDescent="0.3">
      <c r="A65" s="345" t="s">
        <v>530</v>
      </c>
      <c r="B65" s="353" t="s">
        <v>546</v>
      </c>
      <c r="C65" s="718" t="s">
        <v>232</v>
      </c>
      <c r="D65" s="718"/>
      <c r="E65" s="354">
        <v>23400</v>
      </c>
      <c r="F65" s="355">
        <v>23400</v>
      </c>
      <c r="G65" s="356">
        <v>2247.62</v>
      </c>
      <c r="H65" s="354"/>
      <c r="K65" s="347"/>
      <c r="L65" s="347"/>
    </row>
    <row r="66" spans="1:12" ht="13.95" customHeight="1" x14ac:dyDescent="0.3">
      <c r="A66" s="716" t="s">
        <v>547</v>
      </c>
      <c r="B66" s="721"/>
      <c r="C66" s="721"/>
      <c r="D66" s="721"/>
      <c r="E66" s="350">
        <v>-166800</v>
      </c>
      <c r="F66" s="351">
        <v>-166800</v>
      </c>
      <c r="G66" s="352">
        <v>-151038.09</v>
      </c>
      <c r="H66" s="350"/>
      <c r="K66" s="347"/>
      <c r="L66" s="347"/>
    </row>
    <row r="67" spans="1:12" ht="13.95" customHeight="1" x14ac:dyDescent="0.3">
      <c r="A67" s="345" t="s">
        <v>530</v>
      </c>
      <c r="B67" s="716" t="s">
        <v>548</v>
      </c>
      <c r="C67" s="721"/>
      <c r="D67" s="721"/>
      <c r="E67" s="350">
        <v>-136400</v>
      </c>
      <c r="F67" s="351">
        <v>-136400</v>
      </c>
      <c r="G67" s="352">
        <v>-127422.77</v>
      </c>
      <c r="H67" s="350"/>
      <c r="K67" s="347"/>
      <c r="L67" s="347"/>
    </row>
    <row r="68" spans="1:12" ht="13.95" customHeight="1" x14ac:dyDescent="0.3">
      <c r="A68" s="345" t="s">
        <v>530</v>
      </c>
      <c r="B68" s="353" t="s">
        <v>549</v>
      </c>
      <c r="C68" s="718" t="s">
        <v>550</v>
      </c>
      <c r="D68" s="718"/>
      <c r="E68" s="354">
        <v>-132300</v>
      </c>
      <c r="F68" s="355">
        <v>-132300</v>
      </c>
      <c r="G68" s="356">
        <v>-125343.02</v>
      </c>
      <c r="H68" s="354"/>
      <c r="K68" s="347"/>
      <c r="L68" s="347"/>
    </row>
    <row r="69" spans="1:12" ht="13.95" customHeight="1" x14ac:dyDescent="0.3">
      <c r="A69" s="345" t="s">
        <v>530</v>
      </c>
      <c r="B69" s="353" t="s">
        <v>551</v>
      </c>
      <c r="C69" s="718" t="s">
        <v>552</v>
      </c>
      <c r="D69" s="718"/>
      <c r="E69" s="354">
        <v>-4100</v>
      </c>
      <c r="F69" s="355">
        <v>-4100</v>
      </c>
      <c r="G69" s="356">
        <v>-5824.45</v>
      </c>
      <c r="H69" s="354"/>
      <c r="K69" s="347"/>
      <c r="L69" s="347"/>
    </row>
    <row r="70" spans="1:12" ht="13.95" customHeight="1" x14ac:dyDescent="0.3">
      <c r="A70" s="345" t="s">
        <v>530</v>
      </c>
      <c r="B70" s="353" t="s">
        <v>553</v>
      </c>
      <c r="C70" s="718" t="s">
        <v>554</v>
      </c>
      <c r="D70" s="718"/>
      <c r="E70" s="354">
        <v>0</v>
      </c>
      <c r="F70" s="355">
        <v>0</v>
      </c>
      <c r="G70" s="356">
        <v>1879.12</v>
      </c>
      <c r="H70" s="354"/>
      <c r="K70" s="347"/>
      <c r="L70" s="347"/>
    </row>
    <row r="71" spans="1:12" ht="13.95" customHeight="1" x14ac:dyDescent="0.3">
      <c r="A71" s="345" t="s">
        <v>530</v>
      </c>
      <c r="B71" s="353" t="s">
        <v>555</v>
      </c>
      <c r="C71" s="718" t="s">
        <v>556</v>
      </c>
      <c r="D71" s="718"/>
      <c r="E71" s="354">
        <v>0</v>
      </c>
      <c r="F71" s="355">
        <v>0</v>
      </c>
      <c r="G71" s="356">
        <v>1865.58</v>
      </c>
      <c r="H71" s="354"/>
      <c r="K71" s="347"/>
      <c r="L71" s="347"/>
    </row>
    <row r="72" spans="1:12" ht="13.95" customHeight="1" x14ac:dyDescent="0.3">
      <c r="A72" s="345" t="s">
        <v>530</v>
      </c>
      <c r="B72" s="716" t="s">
        <v>557</v>
      </c>
      <c r="C72" s="721"/>
      <c r="D72" s="721"/>
      <c r="E72" s="350">
        <v>-30400</v>
      </c>
      <c r="F72" s="351">
        <v>-30400</v>
      </c>
      <c r="G72" s="352">
        <v>-23615.32</v>
      </c>
      <c r="H72" s="350"/>
      <c r="K72" s="347"/>
      <c r="L72" s="347"/>
    </row>
    <row r="73" spans="1:12" ht="13.95" customHeight="1" x14ac:dyDescent="0.3">
      <c r="A73" s="345" t="s">
        <v>530</v>
      </c>
      <c r="B73" s="353" t="s">
        <v>558</v>
      </c>
      <c r="C73" s="718" t="s">
        <v>559</v>
      </c>
      <c r="D73" s="718"/>
      <c r="E73" s="354">
        <v>-10800</v>
      </c>
      <c r="F73" s="355">
        <v>-10800</v>
      </c>
      <c r="G73" s="356">
        <v>-10428.14</v>
      </c>
      <c r="H73" s="354"/>
      <c r="K73" s="347"/>
      <c r="L73" s="347"/>
    </row>
    <row r="74" spans="1:12" ht="13.95" customHeight="1" x14ac:dyDescent="0.3">
      <c r="A74" s="345" t="s">
        <v>530</v>
      </c>
      <c r="B74" s="353" t="s">
        <v>560</v>
      </c>
      <c r="C74" s="718" t="s">
        <v>238</v>
      </c>
      <c r="D74" s="718"/>
      <c r="E74" s="354">
        <v>-14000</v>
      </c>
      <c r="F74" s="355">
        <v>-14000</v>
      </c>
      <c r="G74" s="356">
        <v>-13040.82</v>
      </c>
      <c r="H74" s="354"/>
      <c r="K74" s="347"/>
      <c r="L74" s="347"/>
    </row>
    <row r="75" spans="1:12" ht="13.95" customHeight="1" x14ac:dyDescent="0.3">
      <c r="A75" s="345" t="s">
        <v>530</v>
      </c>
      <c r="B75" s="353" t="s">
        <v>561</v>
      </c>
      <c r="C75" s="718" t="s">
        <v>239</v>
      </c>
      <c r="D75" s="718"/>
      <c r="E75" s="354">
        <v>-5600</v>
      </c>
      <c r="F75" s="355">
        <v>-5600</v>
      </c>
      <c r="G75" s="356">
        <v>-2774.76</v>
      </c>
      <c r="H75" s="354"/>
      <c r="K75" s="347"/>
      <c r="L75" s="347"/>
    </row>
    <row r="76" spans="1:12" ht="13.95" customHeight="1" x14ac:dyDescent="0.3">
      <c r="A76" s="345" t="s">
        <v>530</v>
      </c>
      <c r="B76" s="353" t="s">
        <v>562</v>
      </c>
      <c r="C76" s="718" t="s">
        <v>563</v>
      </c>
      <c r="D76" s="718"/>
      <c r="E76" s="354">
        <v>0</v>
      </c>
      <c r="F76" s="355">
        <v>0</v>
      </c>
      <c r="G76" s="356">
        <v>2713.2</v>
      </c>
      <c r="H76" s="354"/>
      <c r="K76" s="347"/>
      <c r="L76" s="347"/>
    </row>
    <row r="77" spans="1:12" ht="13.95" customHeight="1" x14ac:dyDescent="0.3">
      <c r="A77" s="345" t="s">
        <v>530</v>
      </c>
      <c r="B77" s="353" t="s">
        <v>564</v>
      </c>
      <c r="C77" s="718" t="s">
        <v>565</v>
      </c>
      <c r="D77" s="718"/>
      <c r="E77" s="354">
        <v>0</v>
      </c>
      <c r="F77" s="355">
        <v>0</v>
      </c>
      <c r="G77" s="356">
        <v>-84.8</v>
      </c>
      <c r="H77" s="354"/>
      <c r="K77" s="347"/>
      <c r="L77" s="347"/>
    </row>
    <row r="78" spans="1:12" ht="13.95" customHeight="1" x14ac:dyDescent="0.3">
      <c r="A78" s="345" t="s">
        <v>530</v>
      </c>
      <c r="B78" s="345" t="s">
        <v>530</v>
      </c>
      <c r="C78" s="719" t="s">
        <v>530</v>
      </c>
      <c r="D78" s="719"/>
      <c r="E78" s="354" t="s">
        <v>530</v>
      </c>
      <c r="F78" s="355" t="s">
        <v>530</v>
      </c>
      <c r="G78" s="356" t="s">
        <v>530</v>
      </c>
      <c r="H78" s="354"/>
      <c r="K78" s="347"/>
      <c r="L78" s="347"/>
    </row>
    <row r="79" spans="1:12" ht="13.95" customHeight="1" x14ac:dyDescent="0.3">
      <c r="A79" s="716" t="s">
        <v>78</v>
      </c>
      <c r="B79" s="716"/>
      <c r="C79" s="716"/>
      <c r="D79" s="347"/>
      <c r="E79" s="350">
        <v>-27000</v>
      </c>
      <c r="F79" s="351">
        <v>-27000</v>
      </c>
      <c r="G79" s="352">
        <v>-17517.29</v>
      </c>
      <c r="H79" s="350"/>
      <c r="K79" s="347"/>
      <c r="L79" s="347"/>
    </row>
    <row r="80" spans="1:12" ht="13.95" customHeight="1" x14ac:dyDescent="0.3">
      <c r="A80" s="345" t="s">
        <v>530</v>
      </c>
      <c r="B80" s="353" t="s">
        <v>566</v>
      </c>
      <c r="C80" s="718" t="s">
        <v>567</v>
      </c>
      <c r="D80" s="718"/>
      <c r="E80" s="354">
        <v>-400</v>
      </c>
      <c r="F80" s="355">
        <v>-400</v>
      </c>
      <c r="G80" s="356">
        <v>0</v>
      </c>
      <c r="H80" s="354"/>
      <c r="K80" s="347"/>
      <c r="L80" s="347"/>
    </row>
    <row r="81" spans="1:12" ht="13.95" customHeight="1" x14ac:dyDescent="0.3">
      <c r="A81" s="345" t="s">
        <v>530</v>
      </c>
      <c r="B81" s="353" t="s">
        <v>568</v>
      </c>
      <c r="C81" s="718" t="s">
        <v>242</v>
      </c>
      <c r="D81" s="718"/>
      <c r="E81" s="354">
        <v>-800</v>
      </c>
      <c r="F81" s="355">
        <v>-800</v>
      </c>
      <c r="G81" s="356">
        <v>-842.33</v>
      </c>
      <c r="H81" s="354"/>
      <c r="K81" s="347"/>
      <c r="L81" s="347"/>
    </row>
    <row r="82" spans="1:12" ht="13.95" customHeight="1" x14ac:dyDescent="0.3">
      <c r="A82" s="345" t="s">
        <v>530</v>
      </c>
      <c r="B82" s="353" t="s">
        <v>569</v>
      </c>
      <c r="C82" s="718" t="s">
        <v>570</v>
      </c>
      <c r="D82" s="718"/>
      <c r="E82" s="354">
        <v>-100</v>
      </c>
      <c r="F82" s="355">
        <v>-100</v>
      </c>
      <c r="G82" s="356">
        <v>-1.5</v>
      </c>
      <c r="H82" s="354"/>
      <c r="K82" s="347"/>
      <c r="L82" s="347"/>
    </row>
    <row r="83" spans="1:12" ht="13.95" customHeight="1" x14ac:dyDescent="0.3">
      <c r="A83" s="345" t="s">
        <v>530</v>
      </c>
      <c r="B83" s="353" t="s">
        <v>571</v>
      </c>
      <c r="C83" s="718" t="s">
        <v>572</v>
      </c>
      <c r="D83" s="718"/>
      <c r="E83" s="354">
        <v>-500</v>
      </c>
      <c r="F83" s="355">
        <v>-500</v>
      </c>
      <c r="G83" s="356">
        <v>-4.88</v>
      </c>
      <c r="H83" s="354"/>
      <c r="K83" s="347"/>
      <c r="L83" s="347"/>
    </row>
    <row r="84" spans="1:12" ht="13.95" customHeight="1" x14ac:dyDescent="0.3">
      <c r="A84" s="345" t="s">
        <v>530</v>
      </c>
      <c r="B84" s="353" t="s">
        <v>573</v>
      </c>
      <c r="C84" s="718" t="s">
        <v>574</v>
      </c>
      <c r="D84" s="718"/>
      <c r="E84" s="354">
        <v>-3600</v>
      </c>
      <c r="F84" s="355">
        <v>-3600</v>
      </c>
      <c r="G84" s="356">
        <v>-3136.11</v>
      </c>
      <c r="H84" s="354"/>
      <c r="K84" s="347"/>
      <c r="L84" s="347"/>
    </row>
    <row r="85" spans="1:12" ht="13.95" customHeight="1" x14ac:dyDescent="0.3">
      <c r="A85" s="345" t="s">
        <v>530</v>
      </c>
      <c r="B85" s="353" t="s">
        <v>575</v>
      </c>
      <c r="C85" s="718" t="s">
        <v>576</v>
      </c>
      <c r="D85" s="718"/>
      <c r="E85" s="354">
        <v>-200</v>
      </c>
      <c r="F85" s="355">
        <v>-200</v>
      </c>
      <c r="G85" s="356">
        <v>0</v>
      </c>
      <c r="H85" s="354"/>
      <c r="K85" s="347"/>
      <c r="L85" s="347"/>
    </row>
    <row r="86" spans="1:12" ht="13.95" customHeight="1" x14ac:dyDescent="0.3">
      <c r="A86" s="345" t="s">
        <v>530</v>
      </c>
      <c r="B86" s="353" t="s">
        <v>577</v>
      </c>
      <c r="C86" s="718" t="s">
        <v>578</v>
      </c>
      <c r="D86" s="718"/>
      <c r="E86" s="354">
        <v>-2500</v>
      </c>
      <c r="F86" s="355">
        <v>-2500</v>
      </c>
      <c r="G86" s="356">
        <v>-1815.37</v>
      </c>
      <c r="H86" s="354"/>
      <c r="K86" s="347"/>
      <c r="L86" s="347"/>
    </row>
    <row r="87" spans="1:12" ht="13.95" customHeight="1" x14ac:dyDescent="0.3">
      <c r="A87" s="345" t="s">
        <v>530</v>
      </c>
      <c r="B87" s="353" t="s">
        <v>579</v>
      </c>
      <c r="C87" s="718" t="s">
        <v>580</v>
      </c>
      <c r="D87" s="718"/>
      <c r="E87" s="354">
        <v>-1500</v>
      </c>
      <c r="F87" s="355">
        <v>-1500</v>
      </c>
      <c r="G87" s="356">
        <v>-229.33</v>
      </c>
      <c r="H87" s="354"/>
      <c r="K87" s="347"/>
      <c r="L87" s="347"/>
    </row>
    <row r="88" spans="1:12" ht="13.95" customHeight="1" x14ac:dyDescent="0.3">
      <c r="A88" s="345" t="s">
        <v>530</v>
      </c>
      <c r="B88" s="353" t="s">
        <v>581</v>
      </c>
      <c r="C88" s="718" t="s">
        <v>249</v>
      </c>
      <c r="D88" s="718"/>
      <c r="E88" s="354">
        <v>-1900</v>
      </c>
      <c r="F88" s="355">
        <v>-1900</v>
      </c>
      <c r="G88" s="356">
        <v>-924.14</v>
      </c>
      <c r="H88" s="354"/>
      <c r="K88" s="347"/>
      <c r="L88" s="347"/>
    </row>
    <row r="89" spans="1:12" ht="13.95" customHeight="1" x14ac:dyDescent="0.3">
      <c r="A89" s="345" t="s">
        <v>530</v>
      </c>
      <c r="B89" s="353" t="s">
        <v>582</v>
      </c>
      <c r="C89" s="718" t="s">
        <v>344</v>
      </c>
      <c r="D89" s="718"/>
      <c r="E89" s="354">
        <v>-7500</v>
      </c>
      <c r="F89" s="355">
        <v>-7500</v>
      </c>
      <c r="G89" s="356">
        <v>-6398.1</v>
      </c>
      <c r="H89" s="354"/>
      <c r="K89" s="347"/>
      <c r="L89" s="347"/>
    </row>
    <row r="90" spans="1:12" ht="13.95" customHeight="1" x14ac:dyDescent="0.3">
      <c r="A90" s="345" t="s">
        <v>530</v>
      </c>
      <c r="B90" s="353" t="s">
        <v>583</v>
      </c>
      <c r="C90" s="718" t="s">
        <v>253</v>
      </c>
      <c r="D90" s="718"/>
      <c r="E90" s="354">
        <v>-3000</v>
      </c>
      <c r="F90" s="355">
        <v>-3000</v>
      </c>
      <c r="G90" s="356">
        <v>-328</v>
      </c>
      <c r="H90" s="354"/>
      <c r="K90" s="347"/>
      <c r="L90" s="347"/>
    </row>
    <row r="91" spans="1:12" ht="13.95" customHeight="1" x14ac:dyDescent="0.3">
      <c r="A91" s="345" t="s">
        <v>530</v>
      </c>
      <c r="B91" s="353" t="s">
        <v>584</v>
      </c>
      <c r="C91" s="718" t="s">
        <v>254</v>
      </c>
      <c r="D91" s="718"/>
      <c r="E91" s="354">
        <v>-5000</v>
      </c>
      <c r="F91" s="355">
        <v>-5000</v>
      </c>
      <c r="G91" s="356">
        <v>-3837.53</v>
      </c>
      <c r="H91" s="354"/>
      <c r="K91" s="347"/>
      <c r="L91" s="347"/>
    </row>
    <row r="92" spans="1:12" ht="13.95" customHeight="1" x14ac:dyDescent="0.3">
      <c r="A92" s="345" t="s">
        <v>530</v>
      </c>
      <c r="B92" s="345" t="s">
        <v>530</v>
      </c>
      <c r="C92" s="719" t="s">
        <v>530</v>
      </c>
      <c r="D92" s="719"/>
      <c r="E92" s="354" t="s">
        <v>530</v>
      </c>
      <c r="F92" s="355" t="s">
        <v>530</v>
      </c>
      <c r="G92" s="356" t="s">
        <v>530</v>
      </c>
      <c r="H92" s="354"/>
      <c r="K92" s="347"/>
      <c r="L92" s="347"/>
    </row>
    <row r="93" spans="1:12" ht="13.95" customHeight="1" x14ac:dyDescent="0.3">
      <c r="A93" s="727" t="s">
        <v>90</v>
      </c>
      <c r="B93" s="727"/>
      <c r="C93" s="727"/>
      <c r="D93" s="347"/>
      <c r="E93" s="350">
        <v>-24000</v>
      </c>
      <c r="F93" s="351">
        <v>-23500</v>
      </c>
      <c r="G93" s="352">
        <v>-32457.29</v>
      </c>
      <c r="H93" s="350"/>
      <c r="K93" s="347"/>
      <c r="L93" s="347"/>
    </row>
    <row r="94" spans="1:12" ht="13.95" customHeight="1" x14ac:dyDescent="0.3">
      <c r="A94" s="345" t="s">
        <v>530</v>
      </c>
      <c r="B94" s="353" t="s">
        <v>585</v>
      </c>
      <c r="C94" s="718" t="s">
        <v>257</v>
      </c>
      <c r="D94" s="718"/>
      <c r="E94" s="354">
        <v>-400</v>
      </c>
      <c r="F94" s="355">
        <v>-400</v>
      </c>
      <c r="G94" s="356">
        <v>-414.33</v>
      </c>
      <c r="H94" s="354"/>
      <c r="K94" s="347"/>
      <c r="L94" s="347"/>
    </row>
    <row r="95" spans="1:12" ht="13.95" customHeight="1" x14ac:dyDescent="0.3">
      <c r="A95" s="345" t="s">
        <v>530</v>
      </c>
      <c r="B95" s="353" t="s">
        <v>586</v>
      </c>
      <c r="C95" s="718" t="s">
        <v>308</v>
      </c>
      <c r="D95" s="718"/>
      <c r="E95" s="354">
        <v>-200</v>
      </c>
      <c r="F95" s="355">
        <v>-200</v>
      </c>
      <c r="G95" s="356">
        <v>-105.32</v>
      </c>
      <c r="H95" s="354"/>
      <c r="K95" s="347"/>
      <c r="L95" s="347"/>
    </row>
    <row r="96" spans="1:12" ht="13.95" customHeight="1" x14ac:dyDescent="0.3">
      <c r="A96" s="345" t="s">
        <v>530</v>
      </c>
      <c r="B96" s="353" t="s">
        <v>587</v>
      </c>
      <c r="C96" s="718" t="s">
        <v>588</v>
      </c>
      <c r="D96" s="718"/>
      <c r="E96" s="354">
        <v>-900</v>
      </c>
      <c r="F96" s="355">
        <v>-900</v>
      </c>
      <c r="G96" s="356">
        <v>-798.21</v>
      </c>
      <c r="H96" s="354"/>
      <c r="K96" s="347"/>
      <c r="L96" s="347"/>
    </row>
    <row r="97" spans="1:12" ht="13.95" customHeight="1" x14ac:dyDescent="0.3">
      <c r="A97" s="345" t="s">
        <v>530</v>
      </c>
      <c r="B97" s="353" t="s">
        <v>589</v>
      </c>
      <c r="C97" s="718" t="s">
        <v>259</v>
      </c>
      <c r="D97" s="718"/>
      <c r="E97" s="354">
        <v>-400</v>
      </c>
      <c r="F97" s="355">
        <v>-400</v>
      </c>
      <c r="G97" s="356">
        <v>0</v>
      </c>
      <c r="H97" s="354"/>
      <c r="K97" s="347"/>
      <c r="L97" s="347"/>
    </row>
    <row r="98" spans="1:12" ht="13.95" customHeight="1" x14ac:dyDescent="0.3">
      <c r="A98" s="345" t="s">
        <v>530</v>
      </c>
      <c r="B98" s="353" t="s">
        <v>590</v>
      </c>
      <c r="C98" s="718" t="s">
        <v>261</v>
      </c>
      <c r="D98" s="718"/>
      <c r="E98" s="354">
        <v>-2500</v>
      </c>
      <c r="F98" s="355">
        <v>-2500</v>
      </c>
      <c r="G98" s="356">
        <v>-1687</v>
      </c>
      <c r="H98" s="354"/>
      <c r="K98" s="347"/>
      <c r="L98" s="347"/>
    </row>
    <row r="99" spans="1:12" ht="13.95" customHeight="1" x14ac:dyDescent="0.3">
      <c r="A99" s="345" t="s">
        <v>530</v>
      </c>
      <c r="B99" s="353" t="s">
        <v>591</v>
      </c>
      <c r="C99" s="718" t="s">
        <v>263</v>
      </c>
      <c r="D99" s="718"/>
      <c r="E99" s="354">
        <v>-1000</v>
      </c>
      <c r="F99" s="355">
        <v>-1000</v>
      </c>
      <c r="G99" s="356">
        <v>-825.39</v>
      </c>
      <c r="H99" s="354"/>
      <c r="K99" s="347"/>
      <c r="L99" s="347"/>
    </row>
    <row r="100" spans="1:12" ht="13.95" customHeight="1" x14ac:dyDescent="0.3">
      <c r="A100" s="345" t="s">
        <v>530</v>
      </c>
      <c r="B100" s="353" t="s">
        <v>592</v>
      </c>
      <c r="C100" s="718" t="s">
        <v>264</v>
      </c>
      <c r="D100" s="718"/>
      <c r="E100" s="354">
        <v>-8000</v>
      </c>
      <c r="F100" s="355">
        <v>-8000</v>
      </c>
      <c r="G100" s="356">
        <v>-21029</v>
      </c>
      <c r="H100" s="354"/>
      <c r="K100" s="347"/>
      <c r="L100" s="347"/>
    </row>
    <row r="101" spans="1:12" ht="13.95" customHeight="1" x14ac:dyDescent="0.3">
      <c r="A101" s="345" t="s">
        <v>530</v>
      </c>
      <c r="B101" s="353" t="s">
        <v>593</v>
      </c>
      <c r="C101" s="718" t="s">
        <v>594</v>
      </c>
      <c r="D101" s="718"/>
      <c r="E101" s="354">
        <v>-4000</v>
      </c>
      <c r="F101" s="355">
        <v>-4000</v>
      </c>
      <c r="G101" s="356">
        <v>-4163.2299999999996</v>
      </c>
      <c r="H101" s="354"/>
      <c r="K101" s="347"/>
      <c r="L101" s="347"/>
    </row>
    <row r="102" spans="1:12" ht="13.95" customHeight="1" x14ac:dyDescent="0.3">
      <c r="A102" s="345" t="s">
        <v>530</v>
      </c>
      <c r="B102" s="353" t="s">
        <v>595</v>
      </c>
      <c r="C102" s="718" t="s">
        <v>271</v>
      </c>
      <c r="D102" s="718"/>
      <c r="E102" s="354">
        <v>-4000</v>
      </c>
      <c r="F102" s="355">
        <v>-4000</v>
      </c>
      <c r="G102" s="356">
        <v>-2997.07</v>
      </c>
      <c r="H102" s="354"/>
      <c r="K102" s="347"/>
      <c r="L102" s="347"/>
    </row>
    <row r="103" spans="1:12" ht="13.95" customHeight="1" x14ac:dyDescent="0.3">
      <c r="A103" s="345" t="s">
        <v>530</v>
      </c>
      <c r="B103" s="353" t="s">
        <v>596</v>
      </c>
      <c r="C103" s="718" t="s">
        <v>597</v>
      </c>
      <c r="D103" s="718"/>
      <c r="E103" s="354">
        <v>-1000</v>
      </c>
      <c r="F103" s="355">
        <v>-500</v>
      </c>
      <c r="G103" s="356">
        <v>-68.819999999999993</v>
      </c>
      <c r="H103" s="354"/>
      <c r="K103" s="347"/>
      <c r="L103" s="347"/>
    </row>
    <row r="104" spans="1:12" ht="13.95" customHeight="1" x14ac:dyDescent="0.3">
      <c r="A104" s="345" t="s">
        <v>530</v>
      </c>
      <c r="B104" s="353" t="s">
        <v>598</v>
      </c>
      <c r="C104" s="718" t="s">
        <v>599</v>
      </c>
      <c r="D104" s="718"/>
      <c r="E104" s="354">
        <v>-200</v>
      </c>
      <c r="F104" s="355">
        <v>-200</v>
      </c>
      <c r="G104" s="356">
        <v>0</v>
      </c>
      <c r="H104" s="354"/>
      <c r="K104" s="347"/>
      <c r="L104" s="347"/>
    </row>
    <row r="105" spans="1:12" ht="13.95" customHeight="1" x14ac:dyDescent="0.3">
      <c r="A105" s="345" t="s">
        <v>530</v>
      </c>
      <c r="B105" s="353" t="s">
        <v>600</v>
      </c>
      <c r="C105" s="718" t="s">
        <v>276</v>
      </c>
      <c r="D105" s="718"/>
      <c r="E105" s="354">
        <v>-1400</v>
      </c>
      <c r="F105" s="355">
        <v>-1400</v>
      </c>
      <c r="G105" s="356">
        <v>-368.92</v>
      </c>
      <c r="H105" s="354"/>
      <c r="K105" s="347"/>
      <c r="L105" s="347"/>
    </row>
    <row r="106" spans="1:12" ht="13.95" customHeight="1" x14ac:dyDescent="0.3">
      <c r="A106" s="345" t="s">
        <v>530</v>
      </c>
      <c r="B106" s="345" t="s">
        <v>530</v>
      </c>
      <c r="C106" s="719" t="s">
        <v>530</v>
      </c>
      <c r="D106" s="719"/>
      <c r="E106" s="354" t="s">
        <v>530</v>
      </c>
      <c r="F106" s="355" t="s">
        <v>530</v>
      </c>
      <c r="G106" s="356" t="s">
        <v>530</v>
      </c>
      <c r="H106" s="354"/>
      <c r="K106" s="347"/>
      <c r="L106" s="347"/>
    </row>
    <row r="107" spans="1:12" ht="13.95" customHeight="1" x14ac:dyDescent="0.3">
      <c r="A107" s="716" t="s">
        <v>103</v>
      </c>
      <c r="B107" s="716"/>
      <c r="C107" s="716"/>
      <c r="D107" s="347"/>
      <c r="E107" s="350">
        <v>-227700</v>
      </c>
      <c r="F107" s="351">
        <v>-227700</v>
      </c>
      <c r="G107" s="352">
        <v>-224057.92</v>
      </c>
      <c r="H107" s="350"/>
      <c r="K107" s="347"/>
      <c r="L107" s="347"/>
    </row>
    <row r="108" spans="1:12" ht="13.95" customHeight="1" x14ac:dyDescent="0.3">
      <c r="A108" s="345" t="s">
        <v>530</v>
      </c>
      <c r="B108" s="353" t="s">
        <v>601</v>
      </c>
      <c r="C108" s="718" t="s">
        <v>602</v>
      </c>
      <c r="D108" s="718"/>
      <c r="E108" s="354">
        <v>-219500</v>
      </c>
      <c r="F108" s="355">
        <v>-219500</v>
      </c>
      <c r="G108" s="356">
        <v>-219492</v>
      </c>
      <c r="H108" s="354"/>
      <c r="K108" s="347"/>
      <c r="L108" s="347"/>
    </row>
    <row r="109" spans="1:12" ht="13.95" customHeight="1" x14ac:dyDescent="0.3">
      <c r="A109" s="345" t="s">
        <v>530</v>
      </c>
      <c r="B109" s="353" t="s">
        <v>603</v>
      </c>
      <c r="C109" s="718" t="s">
        <v>604</v>
      </c>
      <c r="D109" s="718"/>
      <c r="E109" s="354">
        <v>-7500</v>
      </c>
      <c r="F109" s="355">
        <v>-7500</v>
      </c>
      <c r="G109" s="356">
        <v>-4132.59</v>
      </c>
      <c r="H109" s="354"/>
      <c r="K109" s="347"/>
      <c r="L109" s="347"/>
    </row>
    <row r="110" spans="1:12" ht="13.95" customHeight="1" x14ac:dyDescent="0.3">
      <c r="A110" s="345" t="s">
        <v>530</v>
      </c>
      <c r="B110" s="353" t="s">
        <v>605</v>
      </c>
      <c r="C110" s="718" t="s">
        <v>18</v>
      </c>
      <c r="D110" s="718"/>
      <c r="E110" s="354">
        <v>-700</v>
      </c>
      <c r="F110" s="355">
        <v>-700</v>
      </c>
      <c r="G110" s="356">
        <v>-433.33</v>
      </c>
      <c r="H110" s="354"/>
      <c r="K110" s="347"/>
      <c r="L110" s="347"/>
    </row>
    <row r="111" spans="1:12" ht="13.95" customHeight="1" x14ac:dyDescent="0.3">
      <c r="A111" s="345" t="s">
        <v>530</v>
      </c>
      <c r="B111" s="345" t="s">
        <v>530</v>
      </c>
      <c r="C111" s="719" t="s">
        <v>530</v>
      </c>
      <c r="D111" s="719"/>
      <c r="E111" s="354" t="s">
        <v>530</v>
      </c>
      <c r="F111" s="355" t="s">
        <v>530</v>
      </c>
      <c r="G111" s="356" t="s">
        <v>530</v>
      </c>
      <c r="H111" s="354"/>
      <c r="K111" s="347"/>
      <c r="L111" s="347"/>
    </row>
    <row r="112" spans="1:12" ht="13.95" customHeight="1" x14ac:dyDescent="0.3">
      <c r="A112" s="358" t="s">
        <v>530</v>
      </c>
      <c r="B112" s="358" t="s">
        <v>530</v>
      </c>
      <c r="C112" s="720" t="s">
        <v>530</v>
      </c>
      <c r="D112" s="720"/>
      <c r="E112" s="350" t="s">
        <v>530</v>
      </c>
      <c r="F112" s="351" t="s">
        <v>530</v>
      </c>
      <c r="G112" s="352" t="s">
        <v>530</v>
      </c>
      <c r="H112" s="350"/>
      <c r="K112" s="347"/>
      <c r="L112" s="347"/>
    </row>
    <row r="113" spans="1:12" ht="13.95" customHeight="1" x14ac:dyDescent="0.3">
      <c r="A113" s="347"/>
      <c r="B113" s="347"/>
      <c r="C113" s="347"/>
      <c r="D113" s="347"/>
      <c r="E113" s="350">
        <v>-1231400</v>
      </c>
      <c r="F113" s="351">
        <v>-1230900</v>
      </c>
      <c r="G113" s="352">
        <v>-1205908.83</v>
      </c>
      <c r="H113" s="350"/>
      <c r="K113" s="347"/>
      <c r="L113" s="347"/>
    </row>
    <row r="114" spans="1:12" ht="13.95" customHeight="1" x14ac:dyDescent="0.3">
      <c r="A114" s="716" t="s">
        <v>606</v>
      </c>
      <c r="B114" s="716"/>
      <c r="C114" s="716"/>
      <c r="D114" s="348"/>
      <c r="E114" s="350" t="s">
        <v>530</v>
      </c>
      <c r="F114" s="351" t="s">
        <v>530</v>
      </c>
      <c r="G114" s="352" t="s">
        <v>530</v>
      </c>
      <c r="H114" s="350"/>
      <c r="K114" s="347"/>
      <c r="L114" s="347"/>
    </row>
    <row r="115" spans="1:12" ht="13.95" customHeight="1" x14ac:dyDescent="0.3">
      <c r="A115" s="357" t="s">
        <v>530</v>
      </c>
      <c r="B115" s="348"/>
      <c r="C115" s="348"/>
      <c r="D115" s="348"/>
      <c r="E115" s="350">
        <v>-973300</v>
      </c>
      <c r="F115" s="351">
        <v>-972800</v>
      </c>
      <c r="G115" s="352">
        <v>-936320.68</v>
      </c>
      <c r="H115" s="350"/>
      <c r="K115" s="347"/>
      <c r="L115" s="347"/>
    </row>
    <row r="116" spans="1:12" ht="13.95" customHeight="1" x14ac:dyDescent="0.3">
      <c r="A116" s="716" t="s">
        <v>282</v>
      </c>
      <c r="B116" s="716"/>
      <c r="C116" s="716" t="s">
        <v>530</v>
      </c>
      <c r="D116" s="716"/>
      <c r="E116" s="350" t="s">
        <v>530</v>
      </c>
      <c r="F116" s="351" t="s">
        <v>530</v>
      </c>
      <c r="G116" s="352" t="s">
        <v>530</v>
      </c>
      <c r="H116" s="350"/>
      <c r="K116" s="347"/>
      <c r="L116" s="347"/>
    </row>
    <row r="117" spans="1:12" ht="13.95" customHeight="1" x14ac:dyDescent="0.3">
      <c r="A117" s="357" t="s">
        <v>530</v>
      </c>
      <c r="B117" s="348"/>
      <c r="C117" s="348"/>
      <c r="D117" s="348"/>
      <c r="E117" s="350">
        <v>-973300</v>
      </c>
      <c r="F117" s="351">
        <v>-972800</v>
      </c>
      <c r="G117" s="352">
        <v>-936320.68</v>
      </c>
      <c r="H117" s="350"/>
      <c r="K117" s="347"/>
      <c r="L117" s="347"/>
    </row>
    <row r="118" spans="1:12" ht="13.95" customHeight="1" x14ac:dyDescent="0.25">
      <c r="A118" s="716" t="s">
        <v>285</v>
      </c>
      <c r="B118" s="716"/>
      <c r="C118" s="716"/>
      <c r="D118" s="716"/>
      <c r="E118" s="222"/>
      <c r="F118" s="222"/>
      <c r="G118" s="359"/>
      <c r="H118" s="222"/>
    </row>
    <row r="119" spans="1:12" ht="13.95" customHeight="1" x14ac:dyDescent="0.25">
      <c r="E119" s="222"/>
      <c r="F119" s="222"/>
      <c r="G119" s="359"/>
      <c r="H119" s="222"/>
    </row>
    <row r="120" spans="1:12" ht="13.95" customHeight="1" x14ac:dyDescent="0.25">
      <c r="E120" s="222"/>
      <c r="F120" s="222"/>
      <c r="G120" s="359"/>
      <c r="H120" s="222"/>
    </row>
    <row r="121" spans="1:12" ht="13.95" customHeight="1" x14ac:dyDescent="0.25">
      <c r="E121" s="222"/>
      <c r="F121" s="222"/>
      <c r="G121" s="359"/>
      <c r="H121" s="222"/>
    </row>
    <row r="122" spans="1:12" ht="13.95" customHeight="1" x14ac:dyDescent="0.25">
      <c r="E122" s="222"/>
      <c r="F122" s="222"/>
      <c r="G122" s="359"/>
      <c r="H122" s="222"/>
    </row>
    <row r="123" spans="1:12" ht="13.95" customHeight="1" x14ac:dyDescent="0.25">
      <c r="E123" s="222"/>
      <c r="F123" s="222"/>
      <c r="G123" s="359"/>
      <c r="H123" s="222"/>
    </row>
    <row r="124" spans="1:12" ht="13.95" customHeight="1" x14ac:dyDescent="0.25">
      <c r="A124" s="718"/>
      <c r="B124" s="718"/>
      <c r="C124" s="718"/>
      <c r="D124" s="718"/>
      <c r="E124" s="354" t="s">
        <v>527</v>
      </c>
      <c r="F124" s="355" t="s">
        <v>527</v>
      </c>
      <c r="G124" s="360"/>
      <c r="H124" s="354"/>
      <c r="J124" s="345"/>
    </row>
    <row r="125" spans="1:12" ht="13.95" customHeight="1" x14ac:dyDescent="0.25">
      <c r="A125" s="722" t="s">
        <v>607</v>
      </c>
      <c r="B125" s="722"/>
      <c r="C125" s="722"/>
      <c r="D125" s="722"/>
      <c r="E125" s="361"/>
      <c r="F125" s="157"/>
      <c r="G125" s="349"/>
      <c r="H125" s="157"/>
      <c r="I125" s="157"/>
      <c r="J125" s="157"/>
    </row>
    <row r="126" spans="1:12" ht="13.95" customHeight="1" x14ac:dyDescent="0.25">
      <c r="A126" s="730" t="s">
        <v>51</v>
      </c>
      <c r="B126" s="730"/>
      <c r="C126" s="362"/>
      <c r="D126" s="362"/>
      <c r="E126" s="354" t="s">
        <v>530</v>
      </c>
      <c r="F126" s="157"/>
      <c r="G126" s="356" t="s">
        <v>530</v>
      </c>
      <c r="H126" s="354"/>
      <c r="J126" s="157"/>
    </row>
    <row r="127" spans="1:12" ht="13.95" customHeight="1" x14ac:dyDescent="0.25">
      <c r="A127" s="727" t="s">
        <v>529</v>
      </c>
      <c r="B127" s="727"/>
      <c r="C127" s="358"/>
      <c r="D127" s="358"/>
      <c r="E127" s="350">
        <v>145000</v>
      </c>
      <c r="F127" s="351">
        <v>145000</v>
      </c>
      <c r="G127" s="352">
        <v>129888.25</v>
      </c>
      <c r="H127" s="350"/>
      <c r="J127" s="363"/>
    </row>
    <row r="128" spans="1:12" ht="13.95" customHeight="1" x14ac:dyDescent="0.25">
      <c r="A128" s="345" t="s">
        <v>530</v>
      </c>
      <c r="B128" s="353" t="s">
        <v>531</v>
      </c>
      <c r="C128" s="718" t="s">
        <v>357</v>
      </c>
      <c r="D128" s="718"/>
      <c r="E128" s="354">
        <v>145000</v>
      </c>
      <c r="F128" s="355">
        <v>145000</v>
      </c>
      <c r="G128" s="356">
        <v>129888.25</v>
      </c>
      <c r="H128" s="354"/>
      <c r="J128" s="364"/>
    </row>
    <row r="129" spans="1:12" ht="13.95" customHeight="1" x14ac:dyDescent="0.25">
      <c r="A129" s="345" t="s">
        <v>530</v>
      </c>
      <c r="B129" s="345" t="s">
        <v>530</v>
      </c>
      <c r="C129" s="719" t="s">
        <v>530</v>
      </c>
      <c r="D129" s="719"/>
      <c r="E129" s="354" t="s">
        <v>530</v>
      </c>
      <c r="F129" s="355" t="s">
        <v>530</v>
      </c>
      <c r="G129" s="356" t="s">
        <v>530</v>
      </c>
      <c r="H129" s="354"/>
      <c r="J129" s="345"/>
    </row>
    <row r="130" spans="1:12" ht="13.95" customHeight="1" x14ac:dyDescent="0.25">
      <c r="A130" s="727" t="s">
        <v>110</v>
      </c>
      <c r="B130" s="727"/>
      <c r="C130" s="358"/>
      <c r="D130" s="358"/>
      <c r="E130" s="350">
        <v>3900</v>
      </c>
      <c r="F130" s="351">
        <v>3900</v>
      </c>
      <c r="G130" s="352">
        <v>4476.18</v>
      </c>
      <c r="H130" s="350"/>
      <c r="J130" s="363"/>
    </row>
    <row r="131" spans="1:12" ht="13.95" customHeight="1" x14ac:dyDescent="0.25">
      <c r="A131" s="345" t="s">
        <v>530</v>
      </c>
      <c r="B131" s="353" t="s">
        <v>532</v>
      </c>
      <c r="C131" s="718" t="s">
        <v>533</v>
      </c>
      <c r="D131" s="718"/>
      <c r="E131" s="354">
        <v>3900</v>
      </c>
      <c r="F131" s="355">
        <v>3900</v>
      </c>
      <c r="G131" s="356">
        <v>4476.18</v>
      </c>
      <c r="H131" s="354"/>
      <c r="J131" s="364"/>
    </row>
    <row r="132" spans="1:12" ht="13.95" customHeight="1" x14ac:dyDescent="0.25">
      <c r="A132" s="345" t="s">
        <v>530</v>
      </c>
      <c r="B132" s="345" t="s">
        <v>530</v>
      </c>
      <c r="C132" s="719" t="s">
        <v>530</v>
      </c>
      <c r="D132" s="719"/>
      <c r="E132" s="354" t="s">
        <v>530</v>
      </c>
      <c r="F132" s="355" t="s">
        <v>530</v>
      </c>
      <c r="G132" s="356" t="s">
        <v>530</v>
      </c>
      <c r="H132" s="354"/>
      <c r="J132" s="345"/>
    </row>
    <row r="133" spans="1:12" ht="13.95" customHeight="1" x14ac:dyDescent="0.25">
      <c r="A133" s="727" t="s">
        <v>53</v>
      </c>
      <c r="B133" s="727"/>
      <c r="C133" s="727"/>
      <c r="D133" s="358"/>
      <c r="E133" s="350">
        <v>33100</v>
      </c>
      <c r="F133" s="351">
        <v>33100</v>
      </c>
      <c r="G133" s="352">
        <v>30350.79</v>
      </c>
      <c r="H133" s="350"/>
      <c r="J133" s="363"/>
    </row>
    <row r="134" spans="1:12" ht="13.95" customHeight="1" x14ac:dyDescent="0.25">
      <c r="A134" s="345" t="s">
        <v>530</v>
      </c>
      <c r="B134" s="353" t="s">
        <v>534</v>
      </c>
      <c r="C134" s="718" t="s">
        <v>221</v>
      </c>
      <c r="D134" s="718"/>
      <c r="E134" s="354">
        <v>33100</v>
      </c>
      <c r="F134" s="355">
        <v>33100</v>
      </c>
      <c r="G134" s="356">
        <v>30350.79</v>
      </c>
      <c r="H134" s="354"/>
      <c r="J134" s="364"/>
    </row>
    <row r="135" spans="1:12" ht="13.95" customHeight="1" x14ac:dyDescent="0.25">
      <c r="A135" s="345" t="s">
        <v>530</v>
      </c>
      <c r="B135" s="345" t="s">
        <v>530</v>
      </c>
      <c r="C135" s="719" t="s">
        <v>530</v>
      </c>
      <c r="D135" s="719"/>
      <c r="E135" s="354" t="s">
        <v>530</v>
      </c>
      <c r="F135" s="355" t="s">
        <v>530</v>
      </c>
      <c r="G135" s="356" t="s">
        <v>530</v>
      </c>
      <c r="H135" s="354"/>
      <c r="J135" s="345"/>
    </row>
    <row r="136" spans="1:12" ht="13.95" customHeight="1" x14ac:dyDescent="0.25">
      <c r="A136" s="358" t="s">
        <v>530</v>
      </c>
      <c r="B136" s="358" t="s">
        <v>530</v>
      </c>
      <c r="C136" s="720" t="s">
        <v>530</v>
      </c>
      <c r="D136" s="720"/>
      <c r="E136" s="350" t="s">
        <v>530</v>
      </c>
      <c r="F136" s="351" t="s">
        <v>530</v>
      </c>
      <c r="G136" s="352" t="s">
        <v>530</v>
      </c>
      <c r="H136" s="350"/>
      <c r="J136" s="358"/>
      <c r="K136" s="365"/>
      <c r="L136" s="365"/>
    </row>
    <row r="137" spans="1:12" ht="13.95" customHeight="1" x14ac:dyDescent="0.25">
      <c r="A137" s="727" t="s">
        <v>535</v>
      </c>
      <c r="B137" s="727"/>
      <c r="C137" s="727"/>
      <c r="D137" s="358"/>
      <c r="E137" s="350">
        <v>182000</v>
      </c>
      <c r="F137" s="351">
        <v>182000</v>
      </c>
      <c r="G137" s="352">
        <v>164715.22</v>
      </c>
      <c r="H137" s="350"/>
      <c r="J137" s="363"/>
      <c r="K137" s="365"/>
      <c r="L137" s="365"/>
    </row>
    <row r="138" spans="1:12" ht="13.95" customHeight="1" x14ac:dyDescent="0.25">
      <c r="A138" s="358" t="s">
        <v>530</v>
      </c>
      <c r="B138" s="358" t="s">
        <v>530</v>
      </c>
      <c r="C138" s="358" t="s">
        <v>530</v>
      </c>
      <c r="D138" s="358"/>
      <c r="E138" s="350" t="s">
        <v>530</v>
      </c>
      <c r="F138" s="351" t="s">
        <v>530</v>
      </c>
      <c r="G138" s="352" t="s">
        <v>530</v>
      </c>
      <c r="H138" s="350"/>
      <c r="J138" s="358"/>
      <c r="K138" s="365"/>
      <c r="L138" s="365"/>
    </row>
    <row r="139" spans="1:12" ht="13.95" customHeight="1" x14ac:dyDescent="0.25">
      <c r="A139" s="727" t="s">
        <v>57</v>
      </c>
      <c r="B139" s="727"/>
      <c r="C139" s="358"/>
      <c r="D139" s="358"/>
      <c r="E139" s="354" t="s">
        <v>530</v>
      </c>
      <c r="F139" s="355" t="s">
        <v>530</v>
      </c>
      <c r="G139" s="356" t="s">
        <v>530</v>
      </c>
      <c r="H139" s="354"/>
      <c r="J139" s="345"/>
      <c r="K139" s="365"/>
      <c r="L139" s="365"/>
    </row>
    <row r="140" spans="1:12" ht="13.95" customHeight="1" x14ac:dyDescent="0.25">
      <c r="A140" s="727" t="s">
        <v>59</v>
      </c>
      <c r="B140" s="727"/>
      <c r="D140" s="358"/>
      <c r="E140" s="350">
        <v>-988400</v>
      </c>
      <c r="F140" s="351">
        <v>-988400</v>
      </c>
      <c r="G140" s="352">
        <v>-946583.22</v>
      </c>
      <c r="H140" s="350"/>
      <c r="J140" s="363"/>
      <c r="K140" s="365"/>
      <c r="L140" s="365"/>
    </row>
    <row r="141" spans="1:12" ht="13.95" customHeight="1" x14ac:dyDescent="0.25">
      <c r="A141" s="345" t="s">
        <v>530</v>
      </c>
      <c r="B141" s="727" t="s">
        <v>536</v>
      </c>
      <c r="C141" s="727"/>
      <c r="D141" s="358"/>
      <c r="E141" s="350">
        <v>-815500</v>
      </c>
      <c r="F141" s="351">
        <v>-815500</v>
      </c>
      <c r="G141" s="352">
        <v>-793806.43</v>
      </c>
      <c r="H141" s="350"/>
      <c r="J141" s="363"/>
      <c r="K141" s="365"/>
      <c r="L141" s="365"/>
    </row>
    <row r="142" spans="1:12" ht="13.95" customHeight="1" x14ac:dyDescent="0.25">
      <c r="A142" s="345" t="s">
        <v>530</v>
      </c>
      <c r="B142" s="353" t="s">
        <v>537</v>
      </c>
      <c r="C142" s="718" t="s">
        <v>538</v>
      </c>
      <c r="D142" s="718"/>
      <c r="E142" s="354">
        <v>-587300</v>
      </c>
      <c r="F142" s="355">
        <v>-587300</v>
      </c>
      <c r="G142" s="356">
        <v>-563487.32999999996</v>
      </c>
      <c r="H142" s="354"/>
      <c r="J142" s="364"/>
    </row>
    <row r="143" spans="1:12" ht="13.95" customHeight="1" x14ac:dyDescent="0.25">
      <c r="A143" s="345" t="s">
        <v>530</v>
      </c>
      <c r="B143" s="353" t="s">
        <v>539</v>
      </c>
      <c r="C143" s="718" t="s">
        <v>540</v>
      </c>
      <c r="D143" s="718"/>
      <c r="E143" s="354">
        <v>-100000</v>
      </c>
      <c r="F143" s="355">
        <v>-100000</v>
      </c>
      <c r="G143" s="356">
        <v>-110056.67</v>
      </c>
      <c r="H143" s="354"/>
      <c r="J143" s="364"/>
    </row>
    <row r="144" spans="1:12" ht="13.95" customHeight="1" x14ac:dyDescent="0.25">
      <c r="A144" s="345" t="s">
        <v>530</v>
      </c>
      <c r="B144" s="353" t="s">
        <v>541</v>
      </c>
      <c r="C144" s="718" t="s">
        <v>230</v>
      </c>
      <c r="D144" s="718"/>
      <c r="E144" s="354">
        <v>-130000</v>
      </c>
      <c r="F144" s="355">
        <v>-130000</v>
      </c>
      <c r="G144" s="356">
        <v>-133162.01999999999</v>
      </c>
      <c r="H144" s="354"/>
      <c r="J144" s="364"/>
    </row>
    <row r="145" spans="1:10" ht="13.95" customHeight="1" x14ac:dyDescent="0.25">
      <c r="A145" s="345" t="s">
        <v>530</v>
      </c>
      <c r="B145" s="353" t="s">
        <v>542</v>
      </c>
      <c r="C145" s="718" t="s">
        <v>543</v>
      </c>
      <c r="D145" s="718"/>
      <c r="E145" s="354">
        <v>-11900</v>
      </c>
      <c r="F145" s="355">
        <v>-11900</v>
      </c>
      <c r="G145" s="356">
        <v>-28575.040000000001</v>
      </c>
      <c r="H145" s="354"/>
      <c r="J145" s="364"/>
    </row>
    <row r="146" spans="1:10" ht="13.95" customHeight="1" x14ac:dyDescent="0.25">
      <c r="A146" s="345" t="s">
        <v>530</v>
      </c>
      <c r="B146" s="353" t="s">
        <v>544</v>
      </c>
      <c r="C146" s="718" t="s">
        <v>545</v>
      </c>
      <c r="D146" s="718"/>
      <c r="E146" s="354">
        <v>-10800</v>
      </c>
      <c r="F146" s="355">
        <v>-10800</v>
      </c>
      <c r="G146" s="356">
        <v>17650.59</v>
      </c>
      <c r="H146" s="354"/>
      <c r="J146" s="364"/>
    </row>
    <row r="147" spans="1:10" ht="13.95" customHeight="1" x14ac:dyDescent="0.25">
      <c r="A147" s="345" t="s">
        <v>530</v>
      </c>
      <c r="B147" s="353" t="s">
        <v>546</v>
      </c>
      <c r="C147" s="718" t="s">
        <v>232</v>
      </c>
      <c r="D147" s="718"/>
      <c r="E147" s="354">
        <v>24500</v>
      </c>
      <c r="F147" s="355">
        <v>24500</v>
      </c>
      <c r="G147" s="356">
        <v>23824.04</v>
      </c>
      <c r="H147" s="354"/>
      <c r="J147" s="364"/>
    </row>
    <row r="148" spans="1:10" ht="13.95" customHeight="1" x14ac:dyDescent="0.25">
      <c r="A148" s="716" t="s">
        <v>547</v>
      </c>
      <c r="B148" s="716"/>
      <c r="C148" s="716"/>
      <c r="D148" s="716"/>
      <c r="E148" s="350">
        <v>-172900</v>
      </c>
      <c r="F148" s="351">
        <v>-172900</v>
      </c>
      <c r="G148" s="352">
        <v>-152776.79</v>
      </c>
      <c r="H148" s="350"/>
      <c r="J148" s="363"/>
    </row>
    <row r="149" spans="1:10" ht="13.95" customHeight="1" x14ac:dyDescent="0.25">
      <c r="A149" s="345" t="s">
        <v>530</v>
      </c>
      <c r="B149" s="716" t="s">
        <v>548</v>
      </c>
      <c r="C149" s="716"/>
      <c r="D149" s="716"/>
      <c r="E149" s="350">
        <v>-141400</v>
      </c>
      <c r="F149" s="351">
        <v>-141400</v>
      </c>
      <c r="G149" s="352">
        <v>-129922.88</v>
      </c>
      <c r="H149" s="350"/>
      <c r="J149" s="363"/>
    </row>
    <row r="150" spans="1:10" ht="13.95" customHeight="1" x14ac:dyDescent="0.25">
      <c r="A150" s="345" t="s">
        <v>530</v>
      </c>
      <c r="B150" s="353" t="s">
        <v>549</v>
      </c>
      <c r="C150" s="718" t="s">
        <v>550</v>
      </c>
      <c r="D150" s="718"/>
      <c r="E150" s="354">
        <v>-137200</v>
      </c>
      <c r="F150" s="355">
        <v>-137200</v>
      </c>
      <c r="G150" s="356">
        <v>-129426.29</v>
      </c>
      <c r="H150" s="354"/>
      <c r="J150" s="364"/>
    </row>
    <row r="151" spans="1:10" ht="13.95" customHeight="1" x14ac:dyDescent="0.25">
      <c r="A151" s="345" t="s">
        <v>530</v>
      </c>
      <c r="B151" s="353" t="s">
        <v>551</v>
      </c>
      <c r="C151" s="718" t="s">
        <v>552</v>
      </c>
      <c r="D151" s="718"/>
      <c r="E151" s="354">
        <v>-4200</v>
      </c>
      <c r="F151" s="355">
        <v>-4200</v>
      </c>
      <c r="G151" s="356">
        <v>-6019.47</v>
      </c>
      <c r="H151" s="354"/>
      <c r="J151" s="364"/>
    </row>
    <row r="152" spans="1:10" ht="13.95" customHeight="1" x14ac:dyDescent="0.25">
      <c r="A152" s="345" t="s">
        <v>530</v>
      </c>
      <c r="B152" s="353" t="s">
        <v>553</v>
      </c>
      <c r="C152" s="718" t="s">
        <v>554</v>
      </c>
      <c r="D152" s="718"/>
      <c r="E152" s="354">
        <v>0</v>
      </c>
      <c r="F152" s="355">
        <v>0</v>
      </c>
      <c r="G152" s="356">
        <v>2348.61</v>
      </c>
      <c r="H152" s="354"/>
      <c r="J152" s="345"/>
    </row>
    <row r="153" spans="1:10" ht="13.95" customHeight="1" x14ac:dyDescent="0.25">
      <c r="A153" s="345" t="s">
        <v>530</v>
      </c>
      <c r="B153" s="353" t="s">
        <v>555</v>
      </c>
      <c r="C153" s="718" t="s">
        <v>556</v>
      </c>
      <c r="D153" s="718"/>
      <c r="E153" s="354">
        <v>0</v>
      </c>
      <c r="F153" s="355">
        <v>0</v>
      </c>
      <c r="G153" s="356">
        <v>3174.27</v>
      </c>
      <c r="H153" s="354"/>
      <c r="J153" s="345"/>
    </row>
    <row r="154" spans="1:10" ht="13.95" customHeight="1" x14ac:dyDescent="0.25">
      <c r="A154" s="345" t="s">
        <v>530</v>
      </c>
      <c r="B154" s="716" t="s">
        <v>557</v>
      </c>
      <c r="C154" s="716"/>
      <c r="D154" s="716"/>
      <c r="E154" s="350">
        <v>-31500</v>
      </c>
      <c r="F154" s="351">
        <v>-31500</v>
      </c>
      <c r="G154" s="352">
        <v>-22853.91</v>
      </c>
      <c r="H154" s="350"/>
      <c r="J154" s="363"/>
    </row>
    <row r="155" spans="1:10" ht="13.95" customHeight="1" x14ac:dyDescent="0.25">
      <c r="A155" s="345" t="s">
        <v>530</v>
      </c>
      <c r="B155" s="353" t="s">
        <v>558</v>
      </c>
      <c r="C155" s="718" t="s">
        <v>559</v>
      </c>
      <c r="D155" s="718"/>
      <c r="E155" s="354">
        <v>-11200</v>
      </c>
      <c r="F155" s="355">
        <v>-11200</v>
      </c>
      <c r="G155" s="356">
        <v>-10487.74</v>
      </c>
      <c r="H155" s="354"/>
      <c r="J155" s="364"/>
    </row>
    <row r="156" spans="1:10" ht="13.95" customHeight="1" x14ac:dyDescent="0.25">
      <c r="A156" s="345" t="s">
        <v>530</v>
      </c>
      <c r="B156" s="353" t="s">
        <v>560</v>
      </c>
      <c r="C156" s="718" t="s">
        <v>238</v>
      </c>
      <c r="D156" s="718"/>
      <c r="E156" s="354">
        <v>-14500</v>
      </c>
      <c r="F156" s="355">
        <v>-14500</v>
      </c>
      <c r="G156" s="356">
        <v>-13131.84</v>
      </c>
      <c r="H156" s="354"/>
      <c r="J156" s="364"/>
    </row>
    <row r="157" spans="1:10" ht="13.95" customHeight="1" x14ac:dyDescent="0.25">
      <c r="A157" s="345" t="s">
        <v>530</v>
      </c>
      <c r="B157" s="353" t="s">
        <v>561</v>
      </c>
      <c r="C157" s="718" t="s">
        <v>239</v>
      </c>
      <c r="D157" s="718"/>
      <c r="E157" s="354">
        <v>-5800</v>
      </c>
      <c r="F157" s="355">
        <v>-5800</v>
      </c>
      <c r="G157" s="356">
        <v>-2923.51</v>
      </c>
      <c r="H157" s="354"/>
      <c r="J157" s="364"/>
    </row>
    <row r="158" spans="1:10" ht="13.95" customHeight="1" x14ac:dyDescent="0.25">
      <c r="A158" s="345" t="s">
        <v>530</v>
      </c>
      <c r="B158" s="353" t="s">
        <v>562</v>
      </c>
      <c r="C158" s="718" t="s">
        <v>563</v>
      </c>
      <c r="D158" s="718"/>
      <c r="E158" s="354">
        <v>0</v>
      </c>
      <c r="F158" s="355">
        <v>0</v>
      </c>
      <c r="G158" s="356">
        <v>3413.37</v>
      </c>
      <c r="H158" s="354"/>
      <c r="J158" s="345"/>
    </row>
    <row r="159" spans="1:10" ht="13.95" customHeight="1" x14ac:dyDescent="0.25">
      <c r="A159" s="345" t="s">
        <v>530</v>
      </c>
      <c r="B159" s="353" t="s">
        <v>564</v>
      </c>
      <c r="C159" s="718" t="s">
        <v>565</v>
      </c>
      <c r="D159" s="718"/>
      <c r="E159" s="354">
        <v>0</v>
      </c>
      <c r="F159" s="355">
        <v>0</v>
      </c>
      <c r="G159" s="356">
        <v>275.81</v>
      </c>
      <c r="H159" s="354"/>
      <c r="J159" s="345"/>
    </row>
    <row r="160" spans="1:10" ht="13.95" customHeight="1" x14ac:dyDescent="0.25">
      <c r="A160" s="345" t="s">
        <v>530</v>
      </c>
      <c r="B160" s="345" t="s">
        <v>530</v>
      </c>
      <c r="C160" s="719" t="s">
        <v>530</v>
      </c>
      <c r="D160" s="719"/>
      <c r="E160" s="354" t="s">
        <v>530</v>
      </c>
      <c r="F160" s="355" t="s">
        <v>530</v>
      </c>
      <c r="G160" s="356" t="s">
        <v>530</v>
      </c>
      <c r="H160" s="354"/>
      <c r="J160" s="345"/>
    </row>
    <row r="161" spans="1:10" ht="13.95" customHeight="1" x14ac:dyDescent="0.25">
      <c r="A161" s="727" t="s">
        <v>78</v>
      </c>
      <c r="B161" s="727"/>
      <c r="C161" s="358"/>
      <c r="D161" s="358"/>
      <c r="E161" s="350">
        <v>-51500</v>
      </c>
      <c r="F161" s="351">
        <v>-51500</v>
      </c>
      <c r="G161" s="352">
        <v>-33114.92</v>
      </c>
      <c r="H161" s="350"/>
      <c r="J161" s="363"/>
    </row>
    <row r="162" spans="1:10" ht="13.95" customHeight="1" x14ac:dyDescent="0.25">
      <c r="A162" s="345" t="s">
        <v>530</v>
      </c>
      <c r="B162" s="353" t="s">
        <v>566</v>
      </c>
      <c r="C162" s="718" t="s">
        <v>567</v>
      </c>
      <c r="D162" s="718"/>
      <c r="E162" s="354">
        <v>-800</v>
      </c>
      <c r="F162" s="355">
        <v>-800</v>
      </c>
      <c r="G162" s="356">
        <v>0</v>
      </c>
      <c r="H162" s="354"/>
      <c r="J162" s="364"/>
    </row>
    <row r="163" spans="1:10" ht="13.95" customHeight="1" x14ac:dyDescent="0.25">
      <c r="A163" s="345" t="s">
        <v>530</v>
      </c>
      <c r="B163" s="353" t="s">
        <v>568</v>
      </c>
      <c r="C163" s="718" t="s">
        <v>242</v>
      </c>
      <c r="D163" s="718"/>
      <c r="E163" s="354">
        <v>-700</v>
      </c>
      <c r="F163" s="355">
        <v>-700</v>
      </c>
      <c r="G163" s="356">
        <v>-870.7</v>
      </c>
      <c r="H163" s="354"/>
      <c r="J163" s="364"/>
    </row>
    <row r="164" spans="1:10" ht="13.95" customHeight="1" x14ac:dyDescent="0.25">
      <c r="A164" s="345" t="s">
        <v>530</v>
      </c>
      <c r="B164" s="353" t="s">
        <v>569</v>
      </c>
      <c r="C164" s="718" t="s">
        <v>570</v>
      </c>
      <c r="D164" s="718"/>
      <c r="E164" s="354">
        <v>-500</v>
      </c>
      <c r="F164" s="355">
        <v>-500</v>
      </c>
      <c r="G164" s="356">
        <v>0</v>
      </c>
      <c r="H164" s="354"/>
      <c r="J164" s="364"/>
    </row>
    <row r="165" spans="1:10" ht="13.95" customHeight="1" x14ac:dyDescent="0.25">
      <c r="A165" s="345" t="s">
        <v>530</v>
      </c>
      <c r="B165" s="353" t="s">
        <v>571</v>
      </c>
      <c r="C165" s="718" t="s">
        <v>572</v>
      </c>
      <c r="D165" s="718"/>
      <c r="E165" s="354">
        <v>-800</v>
      </c>
      <c r="F165" s="355">
        <v>-800</v>
      </c>
      <c r="G165" s="356">
        <v>0</v>
      </c>
      <c r="H165" s="354"/>
      <c r="J165" s="364"/>
    </row>
    <row r="166" spans="1:10" ht="13.95" customHeight="1" x14ac:dyDescent="0.25">
      <c r="A166" s="345" t="s">
        <v>530</v>
      </c>
      <c r="B166" s="353" t="s">
        <v>573</v>
      </c>
      <c r="C166" s="718" t="s">
        <v>574</v>
      </c>
      <c r="D166" s="718"/>
      <c r="E166" s="354">
        <v>-3200</v>
      </c>
      <c r="F166" s="355">
        <v>-3200</v>
      </c>
      <c r="G166" s="356">
        <v>-2596.29</v>
      </c>
      <c r="H166" s="354"/>
      <c r="J166" s="364"/>
    </row>
    <row r="167" spans="1:10" ht="13.95" customHeight="1" x14ac:dyDescent="0.25">
      <c r="A167" s="345" t="s">
        <v>530</v>
      </c>
      <c r="B167" s="353" t="s">
        <v>575</v>
      </c>
      <c r="C167" s="718" t="s">
        <v>576</v>
      </c>
      <c r="D167" s="718"/>
      <c r="E167" s="354">
        <v>-100</v>
      </c>
      <c r="F167" s="355">
        <v>-100</v>
      </c>
      <c r="G167" s="356">
        <v>0</v>
      </c>
      <c r="H167" s="354"/>
      <c r="J167" s="364"/>
    </row>
    <row r="168" spans="1:10" ht="13.95" customHeight="1" x14ac:dyDescent="0.25">
      <c r="A168" s="345" t="s">
        <v>530</v>
      </c>
      <c r="B168" s="353" t="s">
        <v>577</v>
      </c>
      <c r="C168" s="718" t="s">
        <v>578</v>
      </c>
      <c r="D168" s="718"/>
      <c r="E168" s="354">
        <v>-2000</v>
      </c>
      <c r="F168" s="355">
        <v>-2000</v>
      </c>
      <c r="G168" s="356">
        <v>-519.05999999999995</v>
      </c>
      <c r="H168" s="354"/>
      <c r="J168" s="364"/>
    </row>
    <row r="169" spans="1:10" ht="13.95" customHeight="1" x14ac:dyDescent="0.25">
      <c r="A169" s="345" t="s">
        <v>530</v>
      </c>
      <c r="B169" s="353" t="s">
        <v>579</v>
      </c>
      <c r="C169" s="718" t="s">
        <v>580</v>
      </c>
      <c r="D169" s="718"/>
      <c r="E169" s="354">
        <v>-21500</v>
      </c>
      <c r="F169" s="355">
        <v>-21500</v>
      </c>
      <c r="G169" s="356">
        <v>-13732.13</v>
      </c>
      <c r="H169" s="354"/>
      <c r="J169" s="364"/>
    </row>
    <row r="170" spans="1:10" ht="13.95" customHeight="1" x14ac:dyDescent="0.25">
      <c r="A170" s="345" t="s">
        <v>530</v>
      </c>
      <c r="B170" s="353" t="s">
        <v>581</v>
      </c>
      <c r="C170" s="718" t="s">
        <v>249</v>
      </c>
      <c r="D170" s="718"/>
      <c r="E170" s="354">
        <v>-2000</v>
      </c>
      <c r="F170" s="355">
        <v>-2000</v>
      </c>
      <c r="G170" s="356">
        <v>-961.02</v>
      </c>
      <c r="H170" s="354"/>
      <c r="J170" s="364"/>
    </row>
    <row r="171" spans="1:10" ht="13.95" customHeight="1" x14ac:dyDescent="0.25">
      <c r="A171" s="345" t="s">
        <v>530</v>
      </c>
      <c r="B171" s="353" t="s">
        <v>582</v>
      </c>
      <c r="C171" s="718" t="s">
        <v>344</v>
      </c>
      <c r="D171" s="718"/>
      <c r="E171" s="354">
        <v>-9400</v>
      </c>
      <c r="F171" s="355">
        <v>-9400</v>
      </c>
      <c r="G171" s="356">
        <v>-8049.23</v>
      </c>
      <c r="H171" s="354"/>
      <c r="J171" s="364"/>
    </row>
    <row r="172" spans="1:10" ht="13.95" customHeight="1" x14ac:dyDescent="0.25">
      <c r="A172" s="345" t="s">
        <v>530</v>
      </c>
      <c r="B172" s="353" t="s">
        <v>583</v>
      </c>
      <c r="C172" s="718" t="s">
        <v>253</v>
      </c>
      <c r="D172" s="718"/>
      <c r="E172" s="354">
        <v>-3000</v>
      </c>
      <c r="F172" s="355">
        <v>-3000</v>
      </c>
      <c r="G172" s="356">
        <v>-965.74</v>
      </c>
      <c r="H172" s="354"/>
      <c r="J172" s="364"/>
    </row>
    <row r="173" spans="1:10" ht="13.95" customHeight="1" x14ac:dyDescent="0.25">
      <c r="A173" s="345" t="s">
        <v>530</v>
      </c>
      <c r="B173" s="353" t="s">
        <v>584</v>
      </c>
      <c r="C173" s="718" t="s">
        <v>254</v>
      </c>
      <c r="D173" s="718"/>
      <c r="E173" s="354">
        <v>-7500</v>
      </c>
      <c r="F173" s="355">
        <v>-7500</v>
      </c>
      <c r="G173" s="356">
        <v>-5420.75</v>
      </c>
      <c r="H173" s="354"/>
      <c r="J173" s="364"/>
    </row>
    <row r="174" spans="1:10" ht="13.95" customHeight="1" x14ac:dyDescent="0.25">
      <c r="A174" s="345" t="s">
        <v>530</v>
      </c>
      <c r="B174" s="345" t="s">
        <v>530</v>
      </c>
      <c r="C174" s="719" t="s">
        <v>530</v>
      </c>
      <c r="D174" s="719"/>
      <c r="E174" s="354" t="s">
        <v>530</v>
      </c>
      <c r="F174" s="355" t="s">
        <v>530</v>
      </c>
      <c r="G174" s="356" t="s">
        <v>530</v>
      </c>
      <c r="H174" s="354"/>
      <c r="J174" s="345"/>
    </row>
    <row r="175" spans="1:10" ht="13.95" customHeight="1" x14ac:dyDescent="0.25">
      <c r="A175" s="727" t="s">
        <v>90</v>
      </c>
      <c r="B175" s="727"/>
      <c r="C175" s="727"/>
      <c r="D175" s="358"/>
      <c r="E175" s="350">
        <v>-30700</v>
      </c>
      <c r="F175" s="351">
        <v>-30200</v>
      </c>
      <c r="G175" s="352">
        <v>-31453.55</v>
      </c>
      <c r="H175" s="350"/>
      <c r="J175" s="363"/>
    </row>
    <row r="176" spans="1:10" ht="13.95" customHeight="1" x14ac:dyDescent="0.25">
      <c r="A176" s="345" t="s">
        <v>530</v>
      </c>
      <c r="B176" s="353" t="s">
        <v>585</v>
      </c>
      <c r="C176" s="718" t="s">
        <v>257</v>
      </c>
      <c r="D176" s="718"/>
      <c r="E176" s="354">
        <v>-600</v>
      </c>
      <c r="F176" s="355">
        <v>-600</v>
      </c>
      <c r="G176" s="356">
        <v>-362.45</v>
      </c>
      <c r="H176" s="354"/>
      <c r="J176" s="364"/>
    </row>
    <row r="177" spans="1:10" ht="13.95" customHeight="1" x14ac:dyDescent="0.25">
      <c r="A177" s="345" t="s">
        <v>530</v>
      </c>
      <c r="B177" s="353" t="s">
        <v>586</v>
      </c>
      <c r="C177" s="718" t="s">
        <v>308</v>
      </c>
      <c r="D177" s="718"/>
      <c r="E177" s="354">
        <v>-200</v>
      </c>
      <c r="F177" s="355">
        <v>-200</v>
      </c>
      <c r="G177" s="356">
        <v>-105.32</v>
      </c>
      <c r="H177" s="354"/>
      <c r="J177" s="364"/>
    </row>
    <row r="178" spans="1:10" ht="13.95" customHeight="1" x14ac:dyDescent="0.25">
      <c r="A178" s="345" t="s">
        <v>530</v>
      </c>
      <c r="B178" s="353" t="s">
        <v>587</v>
      </c>
      <c r="C178" s="718" t="s">
        <v>588</v>
      </c>
      <c r="D178" s="718"/>
      <c r="E178" s="354">
        <v>-1300</v>
      </c>
      <c r="F178" s="355">
        <v>-1300</v>
      </c>
      <c r="G178" s="356">
        <v>-1242.17</v>
      </c>
      <c r="H178" s="354"/>
      <c r="J178" s="364"/>
    </row>
    <row r="179" spans="1:10" ht="13.95" customHeight="1" x14ac:dyDescent="0.25">
      <c r="A179" s="345" t="s">
        <v>530</v>
      </c>
      <c r="B179" s="353" t="s">
        <v>589</v>
      </c>
      <c r="C179" s="718" t="s">
        <v>259</v>
      </c>
      <c r="D179" s="718"/>
      <c r="E179" s="354">
        <v>-500</v>
      </c>
      <c r="F179" s="355">
        <v>-500</v>
      </c>
      <c r="G179" s="356">
        <v>-60.34</v>
      </c>
      <c r="H179" s="354"/>
      <c r="J179" s="364"/>
    </row>
    <row r="180" spans="1:10" ht="13.95" customHeight="1" x14ac:dyDescent="0.25">
      <c r="A180" s="345" t="s">
        <v>530</v>
      </c>
      <c r="B180" s="353" t="s">
        <v>590</v>
      </c>
      <c r="C180" s="718" t="s">
        <v>261</v>
      </c>
      <c r="D180" s="718"/>
      <c r="E180" s="354">
        <v>-2600</v>
      </c>
      <c r="F180" s="355">
        <v>-2600</v>
      </c>
      <c r="G180" s="356">
        <v>-1894.69</v>
      </c>
      <c r="H180" s="354"/>
      <c r="J180" s="364"/>
    </row>
    <row r="181" spans="1:10" ht="13.95" customHeight="1" x14ac:dyDescent="0.25">
      <c r="A181" s="345" t="s">
        <v>530</v>
      </c>
      <c r="B181" s="353" t="s">
        <v>591</v>
      </c>
      <c r="C181" s="718" t="s">
        <v>263</v>
      </c>
      <c r="D181" s="718"/>
      <c r="E181" s="354">
        <v>-300</v>
      </c>
      <c r="F181" s="355">
        <v>-300</v>
      </c>
      <c r="G181" s="356">
        <v>-363.05</v>
      </c>
      <c r="H181" s="354"/>
      <c r="J181" s="364"/>
    </row>
    <row r="182" spans="1:10" ht="13.95" customHeight="1" x14ac:dyDescent="0.25">
      <c r="A182" s="345" t="s">
        <v>530</v>
      </c>
      <c r="B182" s="353" t="s">
        <v>592</v>
      </c>
      <c r="C182" s="718" t="s">
        <v>264</v>
      </c>
      <c r="D182" s="718"/>
      <c r="E182" s="354">
        <v>-8000</v>
      </c>
      <c r="F182" s="355">
        <v>-8000</v>
      </c>
      <c r="G182" s="356">
        <v>-17802.349999999999</v>
      </c>
      <c r="H182" s="354"/>
      <c r="J182" s="364"/>
    </row>
    <row r="183" spans="1:10" ht="13.95" customHeight="1" x14ac:dyDescent="0.25">
      <c r="A183" s="345" t="s">
        <v>530</v>
      </c>
      <c r="B183" s="353" t="s">
        <v>593</v>
      </c>
      <c r="C183" s="718" t="s">
        <v>594</v>
      </c>
      <c r="D183" s="718"/>
      <c r="E183" s="354">
        <v>-6500</v>
      </c>
      <c r="F183" s="355">
        <v>-6500</v>
      </c>
      <c r="G183" s="356">
        <v>-5249.44</v>
      </c>
      <c r="H183" s="354"/>
      <c r="J183" s="364"/>
    </row>
    <row r="184" spans="1:10" ht="13.95" customHeight="1" x14ac:dyDescent="0.25">
      <c r="A184" s="345" t="s">
        <v>530</v>
      </c>
      <c r="B184" s="353" t="s">
        <v>608</v>
      </c>
      <c r="C184" s="718" t="s">
        <v>609</v>
      </c>
      <c r="D184" s="718"/>
      <c r="E184" s="354">
        <v>-100</v>
      </c>
      <c r="F184" s="355">
        <v>-100</v>
      </c>
      <c r="G184" s="356">
        <v>0</v>
      </c>
      <c r="H184" s="354"/>
      <c r="J184" s="364"/>
    </row>
    <row r="185" spans="1:10" ht="13.95" customHeight="1" x14ac:dyDescent="0.25">
      <c r="A185" s="345" t="s">
        <v>530</v>
      </c>
      <c r="B185" s="353" t="s">
        <v>595</v>
      </c>
      <c r="C185" s="718" t="s">
        <v>271</v>
      </c>
      <c r="D185" s="718"/>
      <c r="E185" s="354">
        <v>-8000</v>
      </c>
      <c r="F185" s="355">
        <v>-8000</v>
      </c>
      <c r="G185" s="356">
        <v>-4032.72</v>
      </c>
      <c r="H185" s="354"/>
      <c r="J185" s="364"/>
    </row>
    <row r="186" spans="1:10" ht="13.95" customHeight="1" x14ac:dyDescent="0.25">
      <c r="A186" s="345" t="s">
        <v>530</v>
      </c>
      <c r="B186" s="353" t="s">
        <v>596</v>
      </c>
      <c r="C186" s="718" t="s">
        <v>597</v>
      </c>
      <c r="D186" s="718"/>
      <c r="E186" s="354">
        <v>-1000</v>
      </c>
      <c r="F186" s="355">
        <v>-500</v>
      </c>
      <c r="G186" s="356">
        <v>0</v>
      </c>
      <c r="H186" s="354"/>
      <c r="J186" s="364"/>
    </row>
    <row r="187" spans="1:10" ht="13.95" customHeight="1" x14ac:dyDescent="0.25">
      <c r="A187" s="345" t="s">
        <v>530</v>
      </c>
      <c r="B187" s="353" t="s">
        <v>598</v>
      </c>
      <c r="C187" s="718" t="s">
        <v>599</v>
      </c>
      <c r="D187" s="718"/>
      <c r="E187" s="354">
        <v>-100</v>
      </c>
      <c r="F187" s="355">
        <v>-100</v>
      </c>
      <c r="G187" s="356">
        <v>0</v>
      </c>
      <c r="H187" s="354"/>
      <c r="J187" s="364"/>
    </row>
    <row r="188" spans="1:10" ht="13.95" customHeight="1" x14ac:dyDescent="0.25">
      <c r="A188" s="345" t="s">
        <v>530</v>
      </c>
      <c r="B188" s="353" t="s">
        <v>600</v>
      </c>
      <c r="C188" s="718" t="s">
        <v>276</v>
      </c>
      <c r="D188" s="718"/>
      <c r="E188" s="354">
        <v>-1500</v>
      </c>
      <c r="F188" s="355">
        <v>-1500</v>
      </c>
      <c r="G188" s="356">
        <v>-341.02</v>
      </c>
      <c r="H188" s="354"/>
      <c r="J188" s="364"/>
    </row>
    <row r="189" spans="1:10" ht="13.95" customHeight="1" x14ac:dyDescent="0.25">
      <c r="A189" s="345" t="s">
        <v>530</v>
      </c>
      <c r="B189" s="345" t="s">
        <v>530</v>
      </c>
      <c r="C189" s="719" t="s">
        <v>530</v>
      </c>
      <c r="D189" s="719"/>
      <c r="E189" s="354" t="s">
        <v>530</v>
      </c>
      <c r="F189" s="355" t="s">
        <v>530</v>
      </c>
      <c r="G189" s="356" t="s">
        <v>530</v>
      </c>
      <c r="H189" s="354"/>
      <c r="J189" s="345"/>
    </row>
    <row r="190" spans="1:10" ht="13.95" customHeight="1" x14ac:dyDescent="0.25">
      <c r="A190" s="727" t="s">
        <v>103</v>
      </c>
      <c r="B190" s="727"/>
      <c r="C190" s="727"/>
      <c r="D190" s="358"/>
      <c r="E190" s="350">
        <v>-52700</v>
      </c>
      <c r="F190" s="351">
        <v>-52700</v>
      </c>
      <c r="G190" s="352">
        <v>-36127.1</v>
      </c>
      <c r="H190" s="350"/>
      <c r="J190" s="363"/>
    </row>
    <row r="191" spans="1:10" ht="13.95" customHeight="1" x14ac:dyDescent="0.25">
      <c r="A191" s="345" t="s">
        <v>530</v>
      </c>
      <c r="B191" s="353" t="s">
        <v>610</v>
      </c>
      <c r="C191" s="718" t="s">
        <v>611</v>
      </c>
      <c r="D191" s="718"/>
      <c r="E191" s="354">
        <v>-37000</v>
      </c>
      <c r="F191" s="355">
        <v>-37000</v>
      </c>
      <c r="G191" s="356">
        <v>-29429.439999999999</v>
      </c>
      <c r="H191" s="354"/>
      <c r="J191" s="364"/>
    </row>
    <row r="192" spans="1:10" ht="13.95" customHeight="1" x14ac:dyDescent="0.25">
      <c r="A192" s="345" t="s">
        <v>530</v>
      </c>
      <c r="B192" s="353" t="s">
        <v>612</v>
      </c>
      <c r="C192" s="718" t="s">
        <v>613</v>
      </c>
      <c r="D192" s="718"/>
      <c r="E192" s="354">
        <v>-500</v>
      </c>
      <c r="F192" s="355">
        <v>-500</v>
      </c>
      <c r="G192" s="356">
        <v>0</v>
      </c>
      <c r="H192" s="354"/>
      <c r="J192" s="364"/>
    </row>
    <row r="193" spans="1:12" ht="13.95" customHeight="1" x14ac:dyDescent="0.25">
      <c r="A193" s="345" t="s">
        <v>530</v>
      </c>
      <c r="B193" s="353" t="s">
        <v>603</v>
      </c>
      <c r="C193" s="718" t="s">
        <v>604</v>
      </c>
      <c r="D193" s="718"/>
      <c r="E193" s="354">
        <v>-14400</v>
      </c>
      <c r="F193" s="355">
        <v>-14400</v>
      </c>
      <c r="G193" s="356">
        <v>-6052.5</v>
      </c>
      <c r="H193" s="354"/>
      <c r="J193" s="364"/>
    </row>
    <row r="194" spans="1:12" ht="13.95" customHeight="1" x14ac:dyDescent="0.25">
      <c r="A194" s="345" t="s">
        <v>530</v>
      </c>
      <c r="B194" s="353" t="s">
        <v>605</v>
      </c>
      <c r="C194" s="718" t="s">
        <v>18</v>
      </c>
      <c r="D194" s="718"/>
      <c r="E194" s="354">
        <v>-800</v>
      </c>
      <c r="F194" s="355">
        <v>-800</v>
      </c>
      <c r="G194" s="356">
        <v>-645.16</v>
      </c>
      <c r="H194" s="354"/>
      <c r="J194" s="364"/>
    </row>
    <row r="195" spans="1:12" ht="13.95" customHeight="1" x14ac:dyDescent="0.25">
      <c r="A195" s="345" t="s">
        <v>530</v>
      </c>
      <c r="B195" s="345" t="s">
        <v>530</v>
      </c>
      <c r="C195" s="719" t="s">
        <v>530</v>
      </c>
      <c r="D195" s="719"/>
      <c r="E195" s="354" t="s">
        <v>530</v>
      </c>
      <c r="F195" s="355" t="s">
        <v>530</v>
      </c>
      <c r="G195" s="356" t="s">
        <v>530</v>
      </c>
      <c r="H195" s="354"/>
      <c r="J195" s="345"/>
    </row>
    <row r="196" spans="1:12" ht="13.95" customHeight="1" x14ac:dyDescent="0.25">
      <c r="A196" s="358" t="s">
        <v>530</v>
      </c>
      <c r="B196" s="358" t="s">
        <v>530</v>
      </c>
      <c r="C196" s="720" t="s">
        <v>530</v>
      </c>
      <c r="D196" s="720"/>
      <c r="E196" s="350" t="s">
        <v>530</v>
      </c>
      <c r="F196" s="351" t="s">
        <v>530</v>
      </c>
      <c r="G196" s="352" t="s">
        <v>530</v>
      </c>
      <c r="H196" s="350"/>
      <c r="J196" s="358"/>
    </row>
    <row r="197" spans="1:12" ht="13.95" customHeight="1" x14ac:dyDescent="0.25">
      <c r="A197" s="727" t="s">
        <v>606</v>
      </c>
      <c r="B197" s="727"/>
      <c r="C197" s="727"/>
      <c r="D197" s="358"/>
      <c r="E197" s="350">
        <v>-1123300</v>
      </c>
      <c r="F197" s="351">
        <v>-1122800</v>
      </c>
      <c r="G197" s="352">
        <v>-1047278.79</v>
      </c>
      <c r="H197" s="350"/>
      <c r="J197" s="363"/>
    </row>
    <row r="198" spans="1:12" ht="13.95" customHeight="1" x14ac:dyDescent="0.25">
      <c r="A198" s="358" t="s">
        <v>530</v>
      </c>
      <c r="B198" s="358" t="s">
        <v>530</v>
      </c>
      <c r="C198" s="720" t="s">
        <v>530</v>
      </c>
      <c r="D198" s="720"/>
      <c r="E198" s="350" t="s">
        <v>530</v>
      </c>
      <c r="F198" s="351" t="s">
        <v>530</v>
      </c>
      <c r="G198" s="352" t="s">
        <v>530</v>
      </c>
      <c r="H198" s="350"/>
      <c r="J198" s="358"/>
    </row>
    <row r="199" spans="1:12" ht="13.95" customHeight="1" x14ac:dyDescent="0.25">
      <c r="A199" s="727" t="s">
        <v>282</v>
      </c>
      <c r="B199" s="727"/>
      <c r="C199" s="727"/>
      <c r="D199" s="358"/>
      <c r="E199" s="350">
        <v>-941300</v>
      </c>
      <c r="F199" s="351">
        <v>-940800</v>
      </c>
      <c r="G199" s="352">
        <v>-882563.57</v>
      </c>
      <c r="H199" s="350"/>
      <c r="J199" s="363"/>
    </row>
    <row r="200" spans="1:12" ht="13.95" customHeight="1" x14ac:dyDescent="0.25">
      <c r="A200" s="358" t="s">
        <v>530</v>
      </c>
      <c r="B200" s="358" t="s">
        <v>530</v>
      </c>
      <c r="C200" s="720" t="s">
        <v>530</v>
      </c>
      <c r="D200" s="720"/>
      <c r="E200" s="350" t="s">
        <v>530</v>
      </c>
      <c r="F200" s="351" t="s">
        <v>530</v>
      </c>
      <c r="G200" s="352" t="s">
        <v>530</v>
      </c>
      <c r="H200" s="350"/>
      <c r="J200" s="358"/>
    </row>
    <row r="201" spans="1:12" ht="13.95" customHeight="1" x14ac:dyDescent="0.25">
      <c r="A201" s="727" t="s">
        <v>285</v>
      </c>
      <c r="B201" s="727"/>
      <c r="C201" s="727"/>
      <c r="D201" s="358"/>
      <c r="E201" s="350">
        <v>-941300</v>
      </c>
      <c r="F201" s="351">
        <v>-940800</v>
      </c>
      <c r="G201" s="352">
        <v>-882563.57</v>
      </c>
      <c r="H201" s="350"/>
      <c r="J201" s="363"/>
    </row>
    <row r="202" spans="1:12" ht="13.95" customHeight="1" x14ac:dyDescent="0.3">
      <c r="A202" s="347"/>
      <c r="B202" s="347"/>
      <c r="C202" s="347"/>
      <c r="D202" s="347"/>
      <c r="E202" s="366"/>
      <c r="F202" s="366"/>
      <c r="G202" s="367"/>
      <c r="H202" s="366"/>
      <c r="K202" s="347"/>
      <c r="L202" s="347"/>
    </row>
    <row r="203" spans="1:12" ht="13.95" customHeight="1" x14ac:dyDescent="0.25">
      <c r="E203" s="222"/>
      <c r="F203" s="222"/>
      <c r="G203" s="359"/>
      <c r="H203" s="222"/>
    </row>
    <row r="204" spans="1:12" ht="13.95" customHeight="1" x14ac:dyDescent="0.25">
      <c r="E204" s="222"/>
      <c r="F204" s="222"/>
      <c r="G204" s="359"/>
      <c r="H204" s="222"/>
    </row>
    <row r="205" spans="1:12" ht="13.95" customHeight="1" x14ac:dyDescent="0.25">
      <c r="E205" s="222"/>
      <c r="F205" s="222"/>
      <c r="G205" s="359"/>
      <c r="H205" s="222"/>
    </row>
    <row r="206" spans="1:12" ht="13.95" customHeight="1" x14ac:dyDescent="0.25">
      <c r="E206" s="222"/>
      <c r="F206" s="222"/>
      <c r="G206" s="359"/>
      <c r="H206" s="222"/>
    </row>
    <row r="207" spans="1:12" ht="13.95" customHeight="1" x14ac:dyDescent="0.25">
      <c r="E207" s="222"/>
      <c r="F207" s="222"/>
      <c r="G207" s="359"/>
      <c r="H207" s="222"/>
    </row>
    <row r="208" spans="1:12" ht="13.95" customHeight="1" x14ac:dyDescent="0.3">
      <c r="A208" s="721"/>
      <c r="B208" s="721"/>
      <c r="C208" s="721"/>
      <c r="D208" s="721"/>
      <c r="E208" s="354" t="s">
        <v>527</v>
      </c>
      <c r="F208" s="355" t="s">
        <v>527</v>
      </c>
      <c r="G208" s="356" t="s">
        <v>614</v>
      </c>
      <c r="H208" s="354"/>
      <c r="J208" s="345" t="s">
        <v>527</v>
      </c>
      <c r="K208" s="347"/>
      <c r="L208" s="347"/>
    </row>
    <row r="209" spans="1:12" ht="13.95" customHeight="1" x14ac:dyDescent="0.25">
      <c r="A209" s="722" t="s">
        <v>615</v>
      </c>
      <c r="B209" s="722"/>
      <c r="C209" s="722"/>
      <c r="D209" s="722"/>
      <c r="E209" s="361"/>
      <c r="F209" s="361"/>
      <c r="G209" s="368"/>
      <c r="H209" s="361"/>
      <c r="K209" s="369"/>
      <c r="L209" s="370"/>
    </row>
    <row r="210" spans="1:12" ht="13.95" customHeight="1" x14ac:dyDescent="0.3">
      <c r="A210" s="723" t="s">
        <v>51</v>
      </c>
      <c r="B210" s="723"/>
      <c r="C210" s="347"/>
      <c r="D210" s="347"/>
      <c r="E210" s="354" t="s">
        <v>530</v>
      </c>
      <c r="F210" s="355" t="s">
        <v>530</v>
      </c>
      <c r="G210" s="356" t="s">
        <v>530</v>
      </c>
      <c r="H210" s="354"/>
      <c r="K210" s="347"/>
      <c r="L210" s="347"/>
    </row>
    <row r="211" spans="1:12" ht="13.95" customHeight="1" x14ac:dyDescent="0.3">
      <c r="A211" s="716" t="s">
        <v>50</v>
      </c>
      <c r="B211" s="716"/>
      <c r="C211" s="347"/>
      <c r="D211" s="347"/>
      <c r="E211" s="350">
        <v>84000</v>
      </c>
      <c r="F211" s="351">
        <v>84000</v>
      </c>
      <c r="G211" s="352">
        <v>96130.66</v>
      </c>
      <c r="H211" s="350"/>
      <c r="K211" s="347"/>
      <c r="L211" s="347"/>
    </row>
    <row r="212" spans="1:12" ht="13.95" customHeight="1" x14ac:dyDescent="0.3">
      <c r="A212" s="345" t="s">
        <v>530</v>
      </c>
      <c r="B212" s="353" t="s">
        <v>616</v>
      </c>
      <c r="C212" s="718" t="s">
        <v>617</v>
      </c>
      <c r="D212" s="718"/>
      <c r="E212" s="354">
        <v>84000</v>
      </c>
      <c r="F212" s="355">
        <v>84000</v>
      </c>
      <c r="G212" s="356">
        <v>96130.66</v>
      </c>
      <c r="H212" s="354"/>
      <c r="K212" s="347"/>
      <c r="L212" s="347"/>
    </row>
    <row r="213" spans="1:12" ht="13.95" customHeight="1" x14ac:dyDescent="0.3">
      <c r="A213" s="345" t="s">
        <v>530</v>
      </c>
      <c r="B213" s="345" t="s">
        <v>530</v>
      </c>
      <c r="C213" s="719" t="s">
        <v>530</v>
      </c>
      <c r="D213" s="719"/>
      <c r="E213" s="354" t="s">
        <v>530</v>
      </c>
      <c r="F213" s="355" t="s">
        <v>530</v>
      </c>
      <c r="G213" s="356" t="s">
        <v>530</v>
      </c>
      <c r="H213" s="354"/>
      <c r="K213" s="347"/>
      <c r="L213" s="347"/>
    </row>
    <row r="214" spans="1:12" ht="13.95" customHeight="1" x14ac:dyDescent="0.3">
      <c r="A214" s="716" t="s">
        <v>529</v>
      </c>
      <c r="B214" s="716"/>
      <c r="C214" s="347"/>
      <c r="D214" s="347"/>
      <c r="E214" s="350">
        <v>150000</v>
      </c>
      <c r="F214" s="351">
        <v>150000</v>
      </c>
      <c r="G214" s="352">
        <v>166926.14000000001</v>
      </c>
      <c r="H214" s="350"/>
      <c r="K214" s="347"/>
      <c r="L214" s="347"/>
    </row>
    <row r="215" spans="1:12" ht="13.95" customHeight="1" x14ac:dyDescent="0.3">
      <c r="A215" s="345" t="s">
        <v>530</v>
      </c>
      <c r="B215" s="353" t="s">
        <v>531</v>
      </c>
      <c r="C215" s="718" t="s">
        <v>357</v>
      </c>
      <c r="D215" s="718"/>
      <c r="E215" s="354">
        <v>150000</v>
      </c>
      <c r="F215" s="355">
        <v>150000</v>
      </c>
      <c r="G215" s="356">
        <v>166926.14000000001</v>
      </c>
      <c r="H215" s="354"/>
      <c r="K215" s="347"/>
      <c r="L215" s="347"/>
    </row>
    <row r="216" spans="1:12" ht="13.95" customHeight="1" x14ac:dyDescent="0.3">
      <c r="A216" s="345" t="s">
        <v>530</v>
      </c>
      <c r="B216" s="345" t="s">
        <v>530</v>
      </c>
      <c r="C216" s="719" t="s">
        <v>530</v>
      </c>
      <c r="D216" s="719"/>
      <c r="E216" s="354" t="s">
        <v>530</v>
      </c>
      <c r="F216" s="355" t="s">
        <v>530</v>
      </c>
      <c r="G216" s="356" t="s">
        <v>530</v>
      </c>
      <c r="H216" s="354"/>
      <c r="K216" s="347"/>
      <c r="L216" s="347"/>
    </row>
    <row r="217" spans="1:12" ht="13.95" customHeight="1" x14ac:dyDescent="0.3">
      <c r="A217" s="716" t="s">
        <v>110</v>
      </c>
      <c r="B217" s="716"/>
      <c r="C217" s="347"/>
      <c r="D217" s="347"/>
      <c r="E217" s="350">
        <v>4300</v>
      </c>
      <c r="F217" s="351">
        <v>4300</v>
      </c>
      <c r="G217" s="352">
        <v>48021.48</v>
      </c>
      <c r="H217" s="350"/>
      <c r="K217" s="347"/>
      <c r="L217" s="347"/>
    </row>
    <row r="218" spans="1:12" ht="13.95" customHeight="1" x14ac:dyDescent="0.3">
      <c r="A218" s="345" t="s">
        <v>530</v>
      </c>
      <c r="B218" s="353" t="s">
        <v>532</v>
      </c>
      <c r="C218" s="718" t="s">
        <v>533</v>
      </c>
      <c r="D218" s="718"/>
      <c r="E218" s="354">
        <v>4300</v>
      </c>
      <c r="F218" s="355">
        <v>4300</v>
      </c>
      <c r="G218" s="356">
        <v>4705.68</v>
      </c>
      <c r="H218" s="354"/>
      <c r="K218" s="347"/>
      <c r="L218" s="347"/>
    </row>
    <row r="219" spans="1:12" ht="13.95" customHeight="1" x14ac:dyDescent="0.3">
      <c r="A219" s="345" t="s">
        <v>530</v>
      </c>
      <c r="B219" s="353" t="s">
        <v>618</v>
      </c>
      <c r="C219" s="718" t="s">
        <v>619</v>
      </c>
      <c r="D219" s="718"/>
      <c r="E219" s="354">
        <v>0</v>
      </c>
      <c r="F219" s="355">
        <v>0</v>
      </c>
      <c r="G219" s="356">
        <v>570.65</v>
      </c>
      <c r="H219" s="354"/>
      <c r="K219" s="347"/>
      <c r="L219" s="347"/>
    </row>
    <row r="220" spans="1:12" ht="13.95" customHeight="1" x14ac:dyDescent="0.3">
      <c r="A220" s="345" t="s">
        <v>530</v>
      </c>
      <c r="B220" s="353" t="s">
        <v>620</v>
      </c>
      <c r="C220" s="718" t="s">
        <v>621</v>
      </c>
      <c r="D220" s="718"/>
      <c r="E220" s="354">
        <v>0</v>
      </c>
      <c r="F220" s="355">
        <v>0</v>
      </c>
      <c r="G220" s="356">
        <v>42745.15</v>
      </c>
      <c r="H220" s="354"/>
      <c r="K220" s="347"/>
      <c r="L220" s="347"/>
    </row>
    <row r="221" spans="1:12" ht="13.95" customHeight="1" x14ac:dyDescent="0.3">
      <c r="A221" s="345" t="s">
        <v>530</v>
      </c>
      <c r="B221" s="345" t="s">
        <v>530</v>
      </c>
      <c r="C221" s="719" t="s">
        <v>530</v>
      </c>
      <c r="D221" s="719"/>
      <c r="E221" s="354" t="s">
        <v>530</v>
      </c>
      <c r="F221" s="355" t="s">
        <v>530</v>
      </c>
      <c r="G221" s="356" t="s">
        <v>530</v>
      </c>
      <c r="H221" s="354"/>
      <c r="K221" s="347"/>
      <c r="L221" s="347"/>
    </row>
    <row r="222" spans="1:12" ht="13.95" customHeight="1" x14ac:dyDescent="0.3">
      <c r="A222" s="716" t="s">
        <v>53</v>
      </c>
      <c r="B222" s="716"/>
      <c r="C222" s="716"/>
      <c r="D222" s="347"/>
      <c r="E222" s="350">
        <v>151000</v>
      </c>
      <c r="F222" s="351">
        <v>151000</v>
      </c>
      <c r="G222" s="352">
        <v>152016.13</v>
      </c>
      <c r="H222" s="350"/>
      <c r="K222" s="347"/>
      <c r="L222" s="347"/>
    </row>
    <row r="223" spans="1:12" ht="13.95" customHeight="1" x14ac:dyDescent="0.3">
      <c r="A223" s="345" t="s">
        <v>530</v>
      </c>
      <c r="B223" s="353" t="s">
        <v>534</v>
      </c>
      <c r="C223" s="718" t="s">
        <v>221</v>
      </c>
      <c r="D223" s="718"/>
      <c r="E223" s="354">
        <v>151000</v>
      </c>
      <c r="F223" s="355">
        <v>151000</v>
      </c>
      <c r="G223" s="356">
        <v>152016.13</v>
      </c>
      <c r="H223" s="354"/>
      <c r="K223" s="347"/>
      <c r="L223" s="347"/>
    </row>
    <row r="224" spans="1:12" ht="13.95" customHeight="1" x14ac:dyDescent="0.3">
      <c r="A224" s="345" t="s">
        <v>530</v>
      </c>
      <c r="B224" s="345" t="s">
        <v>530</v>
      </c>
      <c r="C224" s="719" t="s">
        <v>530</v>
      </c>
      <c r="D224" s="719"/>
      <c r="E224" s="354" t="s">
        <v>530</v>
      </c>
      <c r="F224" s="355" t="s">
        <v>530</v>
      </c>
      <c r="G224" s="356" t="s">
        <v>530</v>
      </c>
      <c r="H224" s="354"/>
      <c r="K224" s="347"/>
      <c r="L224" s="347"/>
    </row>
    <row r="225" spans="1:12" ht="13.95" customHeight="1" x14ac:dyDescent="0.3">
      <c r="A225" s="358" t="s">
        <v>530</v>
      </c>
      <c r="B225" s="358" t="s">
        <v>530</v>
      </c>
      <c r="C225" s="720" t="s">
        <v>530</v>
      </c>
      <c r="D225" s="720"/>
      <c r="E225" s="350" t="s">
        <v>530</v>
      </c>
      <c r="F225" s="351" t="s">
        <v>530</v>
      </c>
      <c r="G225" s="352" t="s">
        <v>530</v>
      </c>
      <c r="H225" s="350"/>
      <c r="K225" s="347"/>
      <c r="L225" s="347"/>
    </row>
    <row r="226" spans="1:12" ht="13.95" customHeight="1" x14ac:dyDescent="0.3">
      <c r="A226" s="727" t="s">
        <v>535</v>
      </c>
      <c r="B226" s="727"/>
      <c r="C226" s="727"/>
      <c r="D226" s="347"/>
      <c r="E226" s="350">
        <v>389300</v>
      </c>
      <c r="F226" s="351">
        <v>389300</v>
      </c>
      <c r="G226" s="352">
        <v>463094.41</v>
      </c>
      <c r="H226" s="350"/>
      <c r="K226" s="347"/>
      <c r="L226" s="347"/>
    </row>
    <row r="227" spans="1:12" ht="13.95" customHeight="1" x14ac:dyDescent="0.3">
      <c r="A227" s="358" t="s">
        <v>530</v>
      </c>
      <c r="B227" s="358" t="s">
        <v>530</v>
      </c>
      <c r="C227" s="720" t="s">
        <v>530</v>
      </c>
      <c r="D227" s="720"/>
      <c r="E227" s="350" t="s">
        <v>530</v>
      </c>
      <c r="F227" s="351" t="s">
        <v>530</v>
      </c>
      <c r="G227" s="352" t="s">
        <v>530</v>
      </c>
      <c r="H227" s="350"/>
      <c r="K227" s="347"/>
      <c r="L227" s="347"/>
    </row>
    <row r="228" spans="1:12" ht="13.95" customHeight="1" x14ac:dyDescent="0.3">
      <c r="A228" s="727" t="s">
        <v>57</v>
      </c>
      <c r="B228" s="727"/>
      <c r="C228" s="347"/>
      <c r="D228" s="347"/>
      <c r="E228" s="354" t="s">
        <v>530</v>
      </c>
      <c r="F228" s="355" t="s">
        <v>530</v>
      </c>
      <c r="G228" s="356" t="s">
        <v>530</v>
      </c>
      <c r="H228" s="354"/>
      <c r="K228" s="347"/>
      <c r="L228" s="347"/>
    </row>
    <row r="229" spans="1:12" ht="13.95" customHeight="1" x14ac:dyDescent="0.3">
      <c r="A229" s="357" t="s">
        <v>530</v>
      </c>
      <c r="B229" s="727" t="s">
        <v>59</v>
      </c>
      <c r="C229" s="727"/>
      <c r="D229" s="347"/>
      <c r="E229" s="350">
        <v>-1184800</v>
      </c>
      <c r="F229" s="351">
        <v>-1184800</v>
      </c>
      <c r="G229" s="352">
        <v>-1152240.18</v>
      </c>
      <c r="H229" s="350"/>
      <c r="K229" s="347"/>
      <c r="L229" s="347"/>
    </row>
    <row r="230" spans="1:12" ht="13.95" customHeight="1" x14ac:dyDescent="0.3">
      <c r="A230" s="716" t="s">
        <v>536</v>
      </c>
      <c r="B230" s="721"/>
      <c r="C230" s="721"/>
      <c r="D230" s="721"/>
      <c r="E230" s="350">
        <v>-978900</v>
      </c>
      <c r="F230" s="351">
        <v>-978900</v>
      </c>
      <c r="G230" s="352">
        <v>-961480.8</v>
      </c>
      <c r="H230" s="350"/>
      <c r="K230" s="347"/>
      <c r="L230" s="347"/>
    </row>
    <row r="231" spans="1:12" ht="13.95" customHeight="1" x14ac:dyDescent="0.3">
      <c r="A231" s="345" t="s">
        <v>530</v>
      </c>
      <c r="B231" s="353" t="s">
        <v>537</v>
      </c>
      <c r="C231" s="718" t="s">
        <v>538</v>
      </c>
      <c r="D231" s="718"/>
      <c r="E231" s="354">
        <v>-677200</v>
      </c>
      <c r="F231" s="355">
        <v>-677200</v>
      </c>
      <c r="G231" s="356">
        <v>-669939.66</v>
      </c>
      <c r="H231" s="354"/>
      <c r="K231" s="347"/>
      <c r="L231" s="347"/>
    </row>
    <row r="232" spans="1:12" ht="13.95" customHeight="1" x14ac:dyDescent="0.3">
      <c r="A232" s="345" t="s">
        <v>530</v>
      </c>
      <c r="B232" s="353" t="s">
        <v>539</v>
      </c>
      <c r="C232" s="718" t="s">
        <v>540</v>
      </c>
      <c r="D232" s="718"/>
      <c r="E232" s="354">
        <v>-110000</v>
      </c>
      <c r="F232" s="355">
        <v>-110000</v>
      </c>
      <c r="G232" s="356">
        <v>-121459.59</v>
      </c>
      <c r="H232" s="354"/>
      <c r="K232" s="347"/>
      <c r="L232" s="347"/>
    </row>
    <row r="233" spans="1:12" ht="13.95" customHeight="1" x14ac:dyDescent="0.3">
      <c r="A233" s="345" t="s">
        <v>530</v>
      </c>
      <c r="B233" s="353" t="s">
        <v>541</v>
      </c>
      <c r="C233" s="718" t="s">
        <v>230</v>
      </c>
      <c r="D233" s="718"/>
      <c r="E233" s="354">
        <v>-200000</v>
      </c>
      <c r="F233" s="355">
        <v>-200000</v>
      </c>
      <c r="G233" s="356">
        <v>-174875.09</v>
      </c>
      <c r="H233" s="354"/>
      <c r="K233" s="347"/>
      <c r="L233" s="347"/>
    </row>
    <row r="234" spans="1:12" ht="13.95" customHeight="1" x14ac:dyDescent="0.3">
      <c r="A234" s="345" t="s">
        <v>530</v>
      </c>
      <c r="B234" s="353" t="s">
        <v>622</v>
      </c>
      <c r="C234" s="718" t="s">
        <v>623</v>
      </c>
      <c r="D234" s="718"/>
      <c r="E234" s="354">
        <v>0</v>
      </c>
      <c r="F234" s="355">
        <v>0</v>
      </c>
      <c r="G234" s="356">
        <v>-360</v>
      </c>
      <c r="H234" s="354"/>
      <c r="K234" s="347"/>
      <c r="L234" s="347"/>
    </row>
    <row r="235" spans="1:12" ht="13.95" customHeight="1" x14ac:dyDescent="0.3">
      <c r="A235" s="345" t="s">
        <v>530</v>
      </c>
      <c r="B235" s="353" t="s">
        <v>542</v>
      </c>
      <c r="C235" s="718" t="s">
        <v>543</v>
      </c>
      <c r="D235" s="718"/>
      <c r="E235" s="354">
        <v>0</v>
      </c>
      <c r="F235" s="355">
        <v>0</v>
      </c>
      <c r="G235" s="356">
        <v>-11625.71</v>
      </c>
      <c r="H235" s="354"/>
      <c r="K235" s="347"/>
      <c r="L235" s="347"/>
    </row>
    <row r="236" spans="1:12" ht="13.95" customHeight="1" x14ac:dyDescent="0.3">
      <c r="A236" s="345" t="s">
        <v>530</v>
      </c>
      <c r="B236" s="353" t="s">
        <v>544</v>
      </c>
      <c r="C236" s="718" t="s">
        <v>545</v>
      </c>
      <c r="D236" s="718"/>
      <c r="E236" s="354">
        <v>-13100</v>
      </c>
      <c r="F236" s="355">
        <v>-13100</v>
      </c>
      <c r="G236" s="356">
        <v>4929.7</v>
      </c>
      <c r="H236" s="354"/>
      <c r="K236" s="347"/>
      <c r="L236" s="347"/>
    </row>
    <row r="237" spans="1:12" ht="13.95" customHeight="1" x14ac:dyDescent="0.3">
      <c r="A237" s="345" t="s">
        <v>530</v>
      </c>
      <c r="B237" s="353" t="s">
        <v>546</v>
      </c>
      <c r="C237" s="718" t="s">
        <v>232</v>
      </c>
      <c r="D237" s="718"/>
      <c r="E237" s="354">
        <v>21400</v>
      </c>
      <c r="F237" s="355">
        <v>21400</v>
      </c>
      <c r="G237" s="356">
        <v>11116.77</v>
      </c>
      <c r="H237" s="354"/>
      <c r="K237" s="347"/>
      <c r="L237" s="347"/>
    </row>
    <row r="238" spans="1:12" ht="13.95" customHeight="1" x14ac:dyDescent="0.3">
      <c r="A238" s="345" t="s">
        <v>530</v>
      </c>
      <c r="B238" s="353" t="s">
        <v>624</v>
      </c>
      <c r="C238" s="718" t="s">
        <v>296</v>
      </c>
      <c r="D238" s="718"/>
      <c r="E238" s="354">
        <v>0</v>
      </c>
      <c r="F238" s="355">
        <v>0</v>
      </c>
      <c r="G238" s="356">
        <v>732.78</v>
      </c>
      <c r="H238" s="354"/>
      <c r="K238" s="347"/>
      <c r="L238" s="347"/>
    </row>
    <row r="239" spans="1:12" ht="13.95" customHeight="1" x14ac:dyDescent="0.3">
      <c r="A239" s="716" t="s">
        <v>547</v>
      </c>
      <c r="B239" s="721"/>
      <c r="C239" s="721"/>
      <c r="D239" s="721"/>
      <c r="E239" s="350">
        <v>-205900</v>
      </c>
      <c r="F239" s="351">
        <v>-205900</v>
      </c>
      <c r="G239" s="352">
        <v>-190759.38</v>
      </c>
      <c r="H239" s="350"/>
      <c r="K239" s="347"/>
      <c r="L239" s="347"/>
    </row>
    <row r="240" spans="1:12" ht="13.95" customHeight="1" x14ac:dyDescent="0.3">
      <c r="A240" s="345" t="s">
        <v>530</v>
      </c>
      <c r="B240" s="716" t="s">
        <v>548</v>
      </c>
      <c r="C240" s="721"/>
      <c r="D240" s="721"/>
      <c r="E240" s="350">
        <v>-168400</v>
      </c>
      <c r="F240" s="351">
        <v>-168400</v>
      </c>
      <c r="G240" s="352">
        <v>-161298.56</v>
      </c>
      <c r="H240" s="350"/>
      <c r="K240" s="347"/>
      <c r="L240" s="347"/>
    </row>
    <row r="241" spans="1:12" ht="13.95" customHeight="1" x14ac:dyDescent="0.3">
      <c r="A241" s="345" t="s">
        <v>530</v>
      </c>
      <c r="B241" s="353" t="s">
        <v>549</v>
      </c>
      <c r="C241" s="718" t="s">
        <v>550</v>
      </c>
      <c r="D241" s="718"/>
      <c r="E241" s="354">
        <v>-163400</v>
      </c>
      <c r="F241" s="355">
        <v>-163400</v>
      </c>
      <c r="G241" s="356">
        <v>-157513</v>
      </c>
      <c r="H241" s="354"/>
      <c r="K241" s="347"/>
      <c r="L241" s="347"/>
    </row>
    <row r="242" spans="1:12" ht="13.95" customHeight="1" x14ac:dyDescent="0.3">
      <c r="A242" s="345" t="s">
        <v>530</v>
      </c>
      <c r="B242" s="353" t="s">
        <v>551</v>
      </c>
      <c r="C242" s="718" t="s">
        <v>552</v>
      </c>
      <c r="D242" s="718"/>
      <c r="E242" s="354">
        <v>-5000</v>
      </c>
      <c r="F242" s="355">
        <v>-5000</v>
      </c>
      <c r="G242" s="356">
        <v>-7322.24</v>
      </c>
      <c r="H242" s="354"/>
      <c r="K242" s="347"/>
      <c r="L242" s="347"/>
    </row>
    <row r="243" spans="1:12" ht="13.95" customHeight="1" x14ac:dyDescent="0.3">
      <c r="A243" s="345" t="s">
        <v>530</v>
      </c>
      <c r="B243" s="353" t="s">
        <v>553</v>
      </c>
      <c r="C243" s="718" t="s">
        <v>554</v>
      </c>
      <c r="D243" s="718"/>
      <c r="E243" s="354">
        <v>0</v>
      </c>
      <c r="F243" s="355">
        <v>0</v>
      </c>
      <c r="G243" s="356">
        <v>2466.1799999999998</v>
      </c>
      <c r="H243" s="354"/>
      <c r="K243" s="347"/>
      <c r="L243" s="347"/>
    </row>
    <row r="244" spans="1:12" ht="13.95" customHeight="1" x14ac:dyDescent="0.3">
      <c r="A244" s="345" t="s">
        <v>530</v>
      </c>
      <c r="B244" s="353" t="s">
        <v>555</v>
      </c>
      <c r="C244" s="718" t="s">
        <v>556</v>
      </c>
      <c r="D244" s="718"/>
      <c r="E244" s="354">
        <v>0</v>
      </c>
      <c r="F244" s="355">
        <v>0</v>
      </c>
      <c r="G244" s="356">
        <v>1070.5</v>
      </c>
      <c r="H244" s="354"/>
      <c r="K244" s="347"/>
      <c r="L244" s="347"/>
    </row>
    <row r="245" spans="1:12" ht="13.95" customHeight="1" x14ac:dyDescent="0.3">
      <c r="A245" s="345" t="s">
        <v>530</v>
      </c>
      <c r="B245" s="716" t="s">
        <v>557</v>
      </c>
      <c r="C245" s="721"/>
      <c r="D245" s="721"/>
      <c r="E245" s="350">
        <v>-37500</v>
      </c>
      <c r="F245" s="351">
        <v>-37500</v>
      </c>
      <c r="G245" s="352">
        <v>-29460.82</v>
      </c>
      <c r="H245" s="350"/>
      <c r="K245" s="347"/>
      <c r="L245" s="347"/>
    </row>
    <row r="246" spans="1:12" ht="13.95" customHeight="1" x14ac:dyDescent="0.3">
      <c r="A246" s="345" t="s">
        <v>530</v>
      </c>
      <c r="B246" s="353" t="s">
        <v>558</v>
      </c>
      <c r="C246" s="718" t="s">
        <v>559</v>
      </c>
      <c r="D246" s="718"/>
      <c r="E246" s="354">
        <v>-13300</v>
      </c>
      <c r="F246" s="355">
        <v>-13300</v>
      </c>
      <c r="G246" s="356">
        <v>-12983.85</v>
      </c>
      <c r="H246" s="354"/>
      <c r="K246" s="347"/>
      <c r="L246" s="347"/>
    </row>
    <row r="247" spans="1:12" ht="13.95" customHeight="1" x14ac:dyDescent="0.3">
      <c r="A247" s="345" t="s">
        <v>530</v>
      </c>
      <c r="B247" s="353" t="s">
        <v>560</v>
      </c>
      <c r="C247" s="718" t="s">
        <v>238</v>
      </c>
      <c r="D247" s="718"/>
      <c r="E247" s="354">
        <v>-17300</v>
      </c>
      <c r="F247" s="355">
        <v>-17300</v>
      </c>
      <c r="G247" s="356">
        <v>-16349.99</v>
      </c>
      <c r="H247" s="354"/>
      <c r="K247" s="347"/>
      <c r="L247" s="347"/>
    </row>
    <row r="248" spans="1:12" ht="13.95" customHeight="1" x14ac:dyDescent="0.3">
      <c r="A248" s="345" t="s">
        <v>530</v>
      </c>
      <c r="B248" s="353" t="s">
        <v>561</v>
      </c>
      <c r="C248" s="718" t="s">
        <v>239</v>
      </c>
      <c r="D248" s="718"/>
      <c r="E248" s="354">
        <v>-6900</v>
      </c>
      <c r="F248" s="355">
        <v>-6900</v>
      </c>
      <c r="G248" s="356">
        <v>-3424.58</v>
      </c>
      <c r="H248" s="354"/>
      <c r="K248" s="347"/>
      <c r="L248" s="347"/>
    </row>
    <row r="249" spans="1:12" ht="13.95" customHeight="1" x14ac:dyDescent="0.3">
      <c r="A249" s="345" t="s">
        <v>530</v>
      </c>
      <c r="B249" s="353" t="s">
        <v>562</v>
      </c>
      <c r="C249" s="718" t="s">
        <v>563</v>
      </c>
      <c r="D249" s="718"/>
      <c r="E249" s="354">
        <v>0</v>
      </c>
      <c r="F249" s="355">
        <v>0</v>
      </c>
      <c r="G249" s="356">
        <v>3588.37</v>
      </c>
      <c r="H249" s="354"/>
      <c r="K249" s="347"/>
      <c r="L249" s="347"/>
    </row>
    <row r="250" spans="1:12" ht="13.95" customHeight="1" x14ac:dyDescent="0.3">
      <c r="A250" s="345" t="s">
        <v>530</v>
      </c>
      <c r="B250" s="353" t="s">
        <v>564</v>
      </c>
      <c r="C250" s="718" t="s">
        <v>565</v>
      </c>
      <c r="D250" s="718"/>
      <c r="E250" s="354">
        <v>0</v>
      </c>
      <c r="F250" s="355">
        <v>0</v>
      </c>
      <c r="G250" s="356">
        <v>-290.77</v>
      </c>
      <c r="H250" s="354"/>
      <c r="K250" s="347"/>
      <c r="L250" s="347"/>
    </row>
    <row r="251" spans="1:12" ht="13.95" customHeight="1" x14ac:dyDescent="0.3">
      <c r="A251" s="345" t="s">
        <v>530</v>
      </c>
      <c r="B251" s="345" t="s">
        <v>530</v>
      </c>
      <c r="C251" s="719" t="s">
        <v>530</v>
      </c>
      <c r="D251" s="719"/>
      <c r="E251" s="354" t="s">
        <v>530</v>
      </c>
      <c r="F251" s="355" t="s">
        <v>530</v>
      </c>
      <c r="G251" s="356" t="s">
        <v>530</v>
      </c>
      <c r="H251" s="354"/>
      <c r="K251" s="347"/>
      <c r="L251" s="347"/>
    </row>
    <row r="252" spans="1:12" ht="13.95" customHeight="1" x14ac:dyDescent="0.3">
      <c r="A252" s="716" t="s">
        <v>78</v>
      </c>
      <c r="B252" s="716"/>
      <c r="C252" s="347"/>
      <c r="D252" s="347"/>
      <c r="E252" s="350">
        <v>-176600</v>
      </c>
      <c r="F252" s="351">
        <v>-176600</v>
      </c>
      <c r="G252" s="352">
        <v>-166976.04999999999</v>
      </c>
      <c r="H252" s="350"/>
      <c r="K252" s="347"/>
      <c r="L252" s="347"/>
    </row>
    <row r="253" spans="1:12" ht="13.95" customHeight="1" x14ac:dyDescent="0.3">
      <c r="A253" s="345" t="s">
        <v>530</v>
      </c>
      <c r="B253" s="353" t="s">
        <v>566</v>
      </c>
      <c r="C253" s="718" t="s">
        <v>567</v>
      </c>
      <c r="D253" s="718"/>
      <c r="E253" s="354">
        <v>-800</v>
      </c>
      <c r="F253" s="355">
        <v>-800</v>
      </c>
      <c r="G253" s="356">
        <v>-26.5</v>
      </c>
      <c r="H253" s="354"/>
      <c r="K253" s="347"/>
      <c r="L253" s="347"/>
    </row>
    <row r="254" spans="1:12" ht="13.95" customHeight="1" x14ac:dyDescent="0.3">
      <c r="A254" s="345" t="s">
        <v>530</v>
      </c>
      <c r="B254" s="353" t="s">
        <v>568</v>
      </c>
      <c r="C254" s="718" t="s">
        <v>242</v>
      </c>
      <c r="D254" s="718"/>
      <c r="E254" s="354">
        <v>-800</v>
      </c>
      <c r="F254" s="355">
        <v>-800</v>
      </c>
      <c r="G254" s="356">
        <v>-829.15</v>
      </c>
      <c r="H254" s="354"/>
      <c r="K254" s="347"/>
      <c r="L254" s="347"/>
    </row>
    <row r="255" spans="1:12" ht="13.95" customHeight="1" x14ac:dyDescent="0.3">
      <c r="A255" s="345" t="s">
        <v>530</v>
      </c>
      <c r="B255" s="353" t="s">
        <v>569</v>
      </c>
      <c r="C255" s="718" t="s">
        <v>570</v>
      </c>
      <c r="D255" s="718"/>
      <c r="E255" s="354">
        <v>-200</v>
      </c>
      <c r="F255" s="355">
        <v>-200</v>
      </c>
      <c r="G255" s="356">
        <v>-5.04</v>
      </c>
      <c r="H255" s="354"/>
      <c r="K255" s="347"/>
      <c r="L255" s="347"/>
    </row>
    <row r="256" spans="1:12" ht="13.95" customHeight="1" x14ac:dyDescent="0.3">
      <c r="A256" s="345" t="s">
        <v>530</v>
      </c>
      <c r="B256" s="353" t="s">
        <v>571</v>
      </c>
      <c r="C256" s="718" t="s">
        <v>572</v>
      </c>
      <c r="D256" s="718"/>
      <c r="E256" s="354">
        <v>-1200</v>
      </c>
      <c r="F256" s="355">
        <v>-1200</v>
      </c>
      <c r="G256" s="356">
        <v>-11.82</v>
      </c>
      <c r="H256" s="354"/>
      <c r="K256" s="347"/>
      <c r="L256" s="347"/>
    </row>
    <row r="257" spans="1:12" ht="13.95" customHeight="1" x14ac:dyDescent="0.3">
      <c r="A257" s="345" t="s">
        <v>530</v>
      </c>
      <c r="B257" s="353" t="s">
        <v>573</v>
      </c>
      <c r="C257" s="718" t="s">
        <v>574</v>
      </c>
      <c r="D257" s="718"/>
      <c r="E257" s="354">
        <v>-12000</v>
      </c>
      <c r="F257" s="355">
        <v>-12000</v>
      </c>
      <c r="G257" s="356">
        <v>-11639.21</v>
      </c>
      <c r="H257" s="354"/>
      <c r="K257" s="347"/>
      <c r="L257" s="347"/>
    </row>
    <row r="258" spans="1:12" ht="13.95" customHeight="1" x14ac:dyDescent="0.3">
      <c r="A258" s="345" t="s">
        <v>530</v>
      </c>
      <c r="B258" s="353" t="s">
        <v>625</v>
      </c>
      <c r="C258" s="718" t="s">
        <v>626</v>
      </c>
      <c r="D258" s="718"/>
      <c r="E258" s="354">
        <v>0</v>
      </c>
      <c r="F258" s="355">
        <v>0</v>
      </c>
      <c r="G258" s="356">
        <v>-95.68</v>
      </c>
      <c r="H258" s="354"/>
      <c r="K258" s="347"/>
      <c r="L258" s="347"/>
    </row>
    <row r="259" spans="1:12" ht="13.95" customHeight="1" x14ac:dyDescent="0.3">
      <c r="A259" s="345" t="s">
        <v>530</v>
      </c>
      <c r="B259" s="353" t="s">
        <v>575</v>
      </c>
      <c r="C259" s="718" t="s">
        <v>576</v>
      </c>
      <c r="D259" s="718"/>
      <c r="E259" s="354">
        <v>-100</v>
      </c>
      <c r="F259" s="355">
        <v>-100</v>
      </c>
      <c r="G259" s="356">
        <v>0</v>
      </c>
      <c r="H259" s="354"/>
      <c r="K259" s="347"/>
      <c r="L259" s="347"/>
    </row>
    <row r="260" spans="1:12" ht="13.95" customHeight="1" x14ac:dyDescent="0.3">
      <c r="A260" s="345" t="s">
        <v>530</v>
      </c>
      <c r="B260" s="353" t="s">
        <v>577</v>
      </c>
      <c r="C260" s="718" t="s">
        <v>578</v>
      </c>
      <c r="D260" s="718"/>
      <c r="E260" s="354">
        <v>-1000</v>
      </c>
      <c r="F260" s="355">
        <v>-1000</v>
      </c>
      <c r="G260" s="356">
        <v>-296.92</v>
      </c>
      <c r="H260" s="354"/>
      <c r="K260" s="347"/>
      <c r="L260" s="347"/>
    </row>
    <row r="261" spans="1:12" ht="13.95" customHeight="1" x14ac:dyDescent="0.3">
      <c r="A261" s="345" t="s">
        <v>530</v>
      </c>
      <c r="B261" s="353" t="s">
        <v>579</v>
      </c>
      <c r="C261" s="718" t="s">
        <v>580</v>
      </c>
      <c r="D261" s="718"/>
      <c r="E261" s="354">
        <v>0</v>
      </c>
      <c r="F261" s="355">
        <v>0</v>
      </c>
      <c r="G261" s="356">
        <v>-657.89</v>
      </c>
      <c r="H261" s="354"/>
      <c r="K261" s="347"/>
      <c r="L261" s="347"/>
    </row>
    <row r="262" spans="1:12" ht="13.95" customHeight="1" x14ac:dyDescent="0.3">
      <c r="A262" s="345" t="s">
        <v>530</v>
      </c>
      <c r="B262" s="353" t="s">
        <v>627</v>
      </c>
      <c r="C262" s="718" t="s">
        <v>628</v>
      </c>
      <c r="D262" s="718"/>
      <c r="E262" s="354">
        <v>-145100</v>
      </c>
      <c r="F262" s="355">
        <v>-145100</v>
      </c>
      <c r="G262" s="356">
        <v>-143014.42000000001</v>
      </c>
      <c r="H262" s="354"/>
      <c r="K262" s="347"/>
      <c r="L262" s="347"/>
    </row>
    <row r="263" spans="1:12" ht="13.95" customHeight="1" x14ac:dyDescent="0.3">
      <c r="A263" s="345" t="s">
        <v>530</v>
      </c>
      <c r="B263" s="353" t="s">
        <v>581</v>
      </c>
      <c r="C263" s="718" t="s">
        <v>249</v>
      </c>
      <c r="D263" s="718"/>
      <c r="E263" s="354">
        <v>-1000</v>
      </c>
      <c r="F263" s="355">
        <v>-1000</v>
      </c>
      <c r="G263" s="356">
        <v>-979.75</v>
      </c>
      <c r="H263" s="354"/>
      <c r="K263" s="347"/>
      <c r="L263" s="347"/>
    </row>
    <row r="264" spans="1:12" ht="13.95" customHeight="1" x14ac:dyDescent="0.3">
      <c r="A264" s="345" t="s">
        <v>530</v>
      </c>
      <c r="B264" s="353" t="s">
        <v>582</v>
      </c>
      <c r="C264" s="718" t="s">
        <v>344</v>
      </c>
      <c r="D264" s="718"/>
      <c r="E264" s="354">
        <v>-9000</v>
      </c>
      <c r="F264" s="355">
        <v>-9000</v>
      </c>
      <c r="G264" s="356">
        <v>-8570.01</v>
      </c>
      <c r="H264" s="354"/>
      <c r="K264" s="347"/>
      <c r="L264" s="347"/>
    </row>
    <row r="265" spans="1:12" ht="13.95" customHeight="1" x14ac:dyDescent="0.3">
      <c r="A265" s="345" t="s">
        <v>530</v>
      </c>
      <c r="B265" s="353" t="s">
        <v>583</v>
      </c>
      <c r="C265" s="718" t="s">
        <v>253</v>
      </c>
      <c r="D265" s="718"/>
      <c r="E265" s="354">
        <v>-3000</v>
      </c>
      <c r="F265" s="355">
        <v>-3000</v>
      </c>
      <c r="G265" s="356">
        <v>-620</v>
      </c>
      <c r="H265" s="354"/>
      <c r="K265" s="347"/>
      <c r="L265" s="347"/>
    </row>
    <row r="266" spans="1:12" ht="13.95" customHeight="1" x14ac:dyDescent="0.3">
      <c r="A266" s="345" t="s">
        <v>530</v>
      </c>
      <c r="B266" s="353" t="s">
        <v>584</v>
      </c>
      <c r="C266" s="718" t="s">
        <v>254</v>
      </c>
      <c r="D266" s="718"/>
      <c r="E266" s="354">
        <v>-2400</v>
      </c>
      <c r="F266" s="355">
        <v>-2400</v>
      </c>
      <c r="G266" s="356">
        <v>-229.66</v>
      </c>
      <c r="H266" s="354"/>
      <c r="K266" s="347"/>
      <c r="L266" s="347"/>
    </row>
    <row r="267" spans="1:12" ht="13.95" customHeight="1" x14ac:dyDescent="0.3">
      <c r="A267" s="345" t="s">
        <v>530</v>
      </c>
      <c r="B267" s="345" t="s">
        <v>530</v>
      </c>
      <c r="C267" s="719" t="s">
        <v>530</v>
      </c>
      <c r="D267" s="719"/>
      <c r="E267" s="354" t="s">
        <v>530</v>
      </c>
      <c r="F267" s="355" t="s">
        <v>530</v>
      </c>
      <c r="G267" s="356" t="s">
        <v>530</v>
      </c>
      <c r="H267" s="354"/>
      <c r="K267" s="347"/>
      <c r="L267" s="347"/>
    </row>
    <row r="268" spans="1:12" ht="13.95" customHeight="1" x14ac:dyDescent="0.3">
      <c r="A268" s="716" t="s">
        <v>90</v>
      </c>
      <c r="B268" s="716"/>
      <c r="C268" s="716"/>
      <c r="D268" s="347"/>
      <c r="E268" s="350">
        <v>-40700</v>
      </c>
      <c r="F268" s="351">
        <v>-39700</v>
      </c>
      <c r="G268" s="352">
        <v>-46212.59</v>
      </c>
      <c r="H268" s="350"/>
      <c r="K268" s="347"/>
      <c r="L268" s="347"/>
    </row>
    <row r="269" spans="1:12" ht="13.95" customHeight="1" x14ac:dyDescent="0.3">
      <c r="A269" s="345" t="s">
        <v>530</v>
      </c>
      <c r="B269" s="353" t="s">
        <v>585</v>
      </c>
      <c r="C269" s="718" t="s">
        <v>257</v>
      </c>
      <c r="D269" s="718"/>
      <c r="E269" s="354">
        <v>-500</v>
      </c>
      <c r="F269" s="355">
        <v>-500</v>
      </c>
      <c r="G269" s="356">
        <v>-524.72</v>
      </c>
      <c r="H269" s="354"/>
      <c r="K269" s="347"/>
      <c r="L269" s="347"/>
    </row>
    <row r="270" spans="1:12" ht="13.95" customHeight="1" x14ac:dyDescent="0.3">
      <c r="A270" s="345" t="s">
        <v>530</v>
      </c>
      <c r="B270" s="353" t="s">
        <v>586</v>
      </c>
      <c r="C270" s="718" t="s">
        <v>308</v>
      </c>
      <c r="D270" s="718"/>
      <c r="E270" s="354">
        <v>-200</v>
      </c>
      <c r="F270" s="355">
        <v>-200</v>
      </c>
      <c r="G270" s="356">
        <v>-105.32</v>
      </c>
      <c r="H270" s="354"/>
      <c r="K270" s="347"/>
      <c r="L270" s="347"/>
    </row>
    <row r="271" spans="1:12" ht="13.95" customHeight="1" x14ac:dyDescent="0.3">
      <c r="A271" s="345" t="s">
        <v>530</v>
      </c>
      <c r="B271" s="353" t="s">
        <v>587</v>
      </c>
      <c r="C271" s="718" t="s">
        <v>588</v>
      </c>
      <c r="D271" s="718"/>
      <c r="E271" s="354">
        <v>-1200</v>
      </c>
      <c r="F271" s="355">
        <v>-1200</v>
      </c>
      <c r="G271" s="356">
        <v>-1283.3499999999999</v>
      </c>
      <c r="H271" s="354"/>
      <c r="K271" s="347"/>
      <c r="L271" s="347"/>
    </row>
    <row r="272" spans="1:12" ht="13.95" customHeight="1" x14ac:dyDescent="0.3">
      <c r="A272" s="345" t="s">
        <v>530</v>
      </c>
      <c r="B272" s="353" t="s">
        <v>589</v>
      </c>
      <c r="C272" s="718" t="s">
        <v>259</v>
      </c>
      <c r="D272" s="718"/>
      <c r="E272" s="354">
        <v>-1000</v>
      </c>
      <c r="F272" s="355">
        <v>-1000</v>
      </c>
      <c r="G272" s="356">
        <v>-1135.56</v>
      </c>
      <c r="H272" s="354"/>
      <c r="K272" s="347"/>
      <c r="L272" s="347"/>
    </row>
    <row r="273" spans="1:12" ht="13.95" customHeight="1" x14ac:dyDescent="0.3">
      <c r="A273" s="345" t="s">
        <v>530</v>
      </c>
      <c r="B273" s="353" t="s">
        <v>590</v>
      </c>
      <c r="C273" s="718" t="s">
        <v>261</v>
      </c>
      <c r="D273" s="718"/>
      <c r="E273" s="354">
        <v>-2400</v>
      </c>
      <c r="F273" s="355">
        <v>-2400</v>
      </c>
      <c r="G273" s="356">
        <v>-1710.73</v>
      </c>
      <c r="H273" s="354"/>
      <c r="K273" s="347"/>
      <c r="L273" s="347"/>
    </row>
    <row r="274" spans="1:12" ht="13.95" customHeight="1" x14ac:dyDescent="0.3">
      <c r="A274" s="345" t="s">
        <v>530</v>
      </c>
      <c r="B274" s="353" t="s">
        <v>591</v>
      </c>
      <c r="C274" s="718" t="s">
        <v>263</v>
      </c>
      <c r="D274" s="718"/>
      <c r="E274" s="354">
        <v>-200</v>
      </c>
      <c r="F274" s="355">
        <v>-200</v>
      </c>
      <c r="G274" s="356">
        <v>-508.27</v>
      </c>
      <c r="H274" s="354"/>
      <c r="K274" s="347"/>
      <c r="L274" s="347"/>
    </row>
    <row r="275" spans="1:12" ht="13.95" customHeight="1" x14ac:dyDescent="0.3">
      <c r="A275" s="345" t="s">
        <v>530</v>
      </c>
      <c r="B275" s="353" t="s">
        <v>592</v>
      </c>
      <c r="C275" s="718" t="s">
        <v>264</v>
      </c>
      <c r="D275" s="718"/>
      <c r="E275" s="354">
        <v>-8000</v>
      </c>
      <c r="F275" s="355">
        <v>-8000</v>
      </c>
      <c r="G275" s="356">
        <v>-16803.349999999999</v>
      </c>
      <c r="H275" s="354"/>
      <c r="K275" s="347"/>
      <c r="L275" s="347"/>
    </row>
    <row r="276" spans="1:12" ht="13.95" customHeight="1" x14ac:dyDescent="0.3">
      <c r="A276" s="345" t="s">
        <v>530</v>
      </c>
      <c r="B276" s="353" t="s">
        <v>593</v>
      </c>
      <c r="C276" s="718" t="s">
        <v>594</v>
      </c>
      <c r="D276" s="718"/>
      <c r="E276" s="354">
        <v>-9000</v>
      </c>
      <c r="F276" s="355">
        <v>-9000</v>
      </c>
      <c r="G276" s="356">
        <v>-10862.11</v>
      </c>
      <c r="H276" s="354"/>
      <c r="K276" s="347"/>
      <c r="L276" s="347"/>
    </row>
    <row r="277" spans="1:12" ht="13.95" customHeight="1" x14ac:dyDescent="0.3">
      <c r="A277" s="345" t="s">
        <v>530</v>
      </c>
      <c r="B277" s="353" t="s">
        <v>595</v>
      </c>
      <c r="C277" s="718" t="s">
        <v>271</v>
      </c>
      <c r="D277" s="718"/>
      <c r="E277" s="354">
        <v>-15000</v>
      </c>
      <c r="F277" s="355">
        <v>-14000</v>
      </c>
      <c r="G277" s="356">
        <v>-12080.79</v>
      </c>
      <c r="H277" s="354"/>
      <c r="K277" s="347"/>
      <c r="L277" s="347"/>
    </row>
    <row r="278" spans="1:12" ht="13.95" customHeight="1" x14ac:dyDescent="0.3">
      <c r="A278" s="345" t="s">
        <v>530</v>
      </c>
      <c r="B278" s="353" t="s">
        <v>596</v>
      </c>
      <c r="C278" s="718" t="s">
        <v>597</v>
      </c>
      <c r="D278" s="718"/>
      <c r="E278" s="354">
        <v>-1500</v>
      </c>
      <c r="F278" s="355">
        <v>-1500</v>
      </c>
      <c r="G278" s="356">
        <v>-652.63</v>
      </c>
      <c r="H278" s="354"/>
      <c r="K278" s="347"/>
      <c r="L278" s="347"/>
    </row>
    <row r="279" spans="1:12" ht="13.95" customHeight="1" x14ac:dyDescent="0.3">
      <c r="A279" s="345" t="s">
        <v>530</v>
      </c>
      <c r="B279" s="353" t="s">
        <v>598</v>
      </c>
      <c r="C279" s="718" t="s">
        <v>599</v>
      </c>
      <c r="D279" s="718"/>
      <c r="E279" s="354">
        <v>-200</v>
      </c>
      <c r="F279" s="355">
        <v>-200</v>
      </c>
      <c r="G279" s="356">
        <v>-78.709999999999994</v>
      </c>
      <c r="H279" s="354"/>
      <c r="K279" s="347"/>
      <c r="L279" s="347"/>
    </row>
    <row r="280" spans="1:12" ht="13.95" customHeight="1" x14ac:dyDescent="0.3">
      <c r="A280" s="345" t="s">
        <v>530</v>
      </c>
      <c r="B280" s="353" t="s">
        <v>600</v>
      </c>
      <c r="C280" s="718" t="s">
        <v>276</v>
      </c>
      <c r="D280" s="718"/>
      <c r="E280" s="354">
        <v>-1500</v>
      </c>
      <c r="F280" s="355">
        <v>-1500</v>
      </c>
      <c r="G280" s="356">
        <v>-467.05</v>
      </c>
      <c r="H280" s="354"/>
      <c r="K280" s="347"/>
      <c r="L280" s="347"/>
    </row>
    <row r="281" spans="1:12" ht="13.95" customHeight="1" x14ac:dyDescent="0.3">
      <c r="A281" s="345" t="s">
        <v>530</v>
      </c>
      <c r="B281" s="345" t="s">
        <v>530</v>
      </c>
      <c r="C281" s="719" t="s">
        <v>530</v>
      </c>
      <c r="D281" s="719"/>
      <c r="E281" s="354" t="s">
        <v>530</v>
      </c>
      <c r="F281" s="355" t="s">
        <v>530</v>
      </c>
      <c r="G281" s="356" t="s">
        <v>530</v>
      </c>
      <c r="H281" s="354"/>
      <c r="K281" s="347"/>
      <c r="L281" s="347"/>
    </row>
    <row r="282" spans="1:12" ht="13.95" customHeight="1" x14ac:dyDescent="0.3">
      <c r="A282" s="716" t="s">
        <v>103</v>
      </c>
      <c r="B282" s="716"/>
      <c r="C282" s="716"/>
      <c r="D282" s="347"/>
      <c r="E282" s="350">
        <v>-254200</v>
      </c>
      <c r="F282" s="351">
        <v>-254200</v>
      </c>
      <c r="G282" s="352">
        <v>-173383.28</v>
      </c>
      <c r="H282" s="350"/>
      <c r="K282" s="347"/>
      <c r="L282" s="347"/>
    </row>
    <row r="283" spans="1:12" ht="13.95" customHeight="1" x14ac:dyDescent="0.3">
      <c r="A283" s="345" t="s">
        <v>530</v>
      </c>
      <c r="B283" s="353" t="s">
        <v>610</v>
      </c>
      <c r="C283" s="718" t="s">
        <v>611</v>
      </c>
      <c r="D283" s="718"/>
      <c r="E283" s="354">
        <v>-250000</v>
      </c>
      <c r="F283" s="355">
        <v>-250000</v>
      </c>
      <c r="G283" s="356">
        <v>-171630.27</v>
      </c>
      <c r="H283" s="354"/>
      <c r="K283" s="347"/>
      <c r="L283" s="347"/>
    </row>
    <row r="284" spans="1:12" ht="13.95" customHeight="1" x14ac:dyDescent="0.3">
      <c r="A284" s="345" t="s">
        <v>530</v>
      </c>
      <c r="B284" s="353" t="s">
        <v>603</v>
      </c>
      <c r="C284" s="718" t="s">
        <v>604</v>
      </c>
      <c r="D284" s="718"/>
      <c r="E284" s="354">
        <v>-3200</v>
      </c>
      <c r="F284" s="355">
        <v>-3200</v>
      </c>
      <c r="G284" s="356">
        <v>-1.1399999999999999</v>
      </c>
      <c r="H284" s="354"/>
      <c r="K284" s="347"/>
      <c r="L284" s="347"/>
    </row>
    <row r="285" spans="1:12" ht="13.95" customHeight="1" x14ac:dyDescent="0.3">
      <c r="A285" s="345" t="s">
        <v>530</v>
      </c>
      <c r="B285" s="353" t="s">
        <v>629</v>
      </c>
      <c r="C285" s="718" t="s">
        <v>630</v>
      </c>
      <c r="D285" s="718"/>
      <c r="E285" s="354">
        <v>-100</v>
      </c>
      <c r="F285" s="355">
        <v>-100</v>
      </c>
      <c r="G285" s="356">
        <v>-40.32</v>
      </c>
      <c r="H285" s="354"/>
      <c r="K285" s="347"/>
      <c r="L285" s="347"/>
    </row>
    <row r="286" spans="1:12" ht="13.95" customHeight="1" x14ac:dyDescent="0.3">
      <c r="A286" s="345" t="s">
        <v>530</v>
      </c>
      <c r="B286" s="353" t="s">
        <v>605</v>
      </c>
      <c r="C286" s="718" t="s">
        <v>18</v>
      </c>
      <c r="D286" s="718"/>
      <c r="E286" s="354">
        <v>-900</v>
      </c>
      <c r="F286" s="355">
        <v>-900</v>
      </c>
      <c r="G286" s="356">
        <v>-908.85</v>
      </c>
      <c r="H286" s="354"/>
      <c r="K286" s="347"/>
      <c r="L286" s="347"/>
    </row>
    <row r="287" spans="1:12" ht="13.95" customHeight="1" x14ac:dyDescent="0.3">
      <c r="A287" s="345" t="s">
        <v>530</v>
      </c>
      <c r="B287" s="353" t="s">
        <v>631</v>
      </c>
      <c r="C287" s="718" t="s">
        <v>632</v>
      </c>
      <c r="D287" s="718"/>
      <c r="E287" s="354">
        <v>0</v>
      </c>
      <c r="F287" s="355">
        <v>0</v>
      </c>
      <c r="G287" s="356">
        <v>-802.7</v>
      </c>
      <c r="H287" s="354"/>
      <c r="K287" s="347"/>
      <c r="L287" s="347"/>
    </row>
    <row r="288" spans="1:12" ht="13.95" customHeight="1" x14ac:dyDescent="0.3">
      <c r="A288" s="345" t="s">
        <v>530</v>
      </c>
      <c r="B288" s="345" t="s">
        <v>530</v>
      </c>
      <c r="C288" s="719" t="s">
        <v>530</v>
      </c>
      <c r="D288" s="719"/>
      <c r="E288" s="354" t="s">
        <v>530</v>
      </c>
      <c r="F288" s="355" t="s">
        <v>530</v>
      </c>
      <c r="G288" s="356" t="s">
        <v>530</v>
      </c>
      <c r="H288" s="354"/>
      <c r="K288" s="347"/>
      <c r="L288" s="347"/>
    </row>
    <row r="289" spans="1:12" ht="13.95" customHeight="1" x14ac:dyDescent="0.3">
      <c r="A289" s="358" t="s">
        <v>530</v>
      </c>
      <c r="B289" s="358" t="s">
        <v>530</v>
      </c>
      <c r="C289" s="720" t="s">
        <v>530</v>
      </c>
      <c r="D289" s="720"/>
      <c r="E289" s="350" t="s">
        <v>530</v>
      </c>
      <c r="F289" s="351" t="s">
        <v>530</v>
      </c>
      <c r="G289" s="352" t="s">
        <v>530</v>
      </c>
      <c r="H289" s="350"/>
      <c r="K289" s="347"/>
      <c r="L289" s="347"/>
    </row>
    <row r="290" spans="1:12" ht="13.95" customHeight="1" x14ac:dyDescent="0.3">
      <c r="A290" s="716" t="s">
        <v>606</v>
      </c>
      <c r="B290" s="716"/>
      <c r="C290" s="716"/>
      <c r="D290" s="347"/>
      <c r="E290" s="350">
        <v>-1656300</v>
      </c>
      <c r="F290" s="351">
        <v>-1655300</v>
      </c>
      <c r="G290" s="352">
        <v>-1538812.1</v>
      </c>
      <c r="H290" s="350"/>
      <c r="K290" s="347"/>
      <c r="L290" s="347"/>
    </row>
    <row r="291" spans="1:12" ht="13.95" customHeight="1" x14ac:dyDescent="0.3">
      <c r="A291" s="358" t="s">
        <v>530</v>
      </c>
      <c r="B291" s="358" t="s">
        <v>530</v>
      </c>
      <c r="C291" s="720" t="s">
        <v>530</v>
      </c>
      <c r="D291" s="720"/>
      <c r="E291" s="350" t="s">
        <v>530</v>
      </c>
      <c r="F291" s="351" t="s">
        <v>530</v>
      </c>
      <c r="G291" s="352" t="s">
        <v>530</v>
      </c>
      <c r="H291" s="350"/>
      <c r="K291" s="347"/>
      <c r="L291" s="347"/>
    </row>
    <row r="292" spans="1:12" ht="13.95" customHeight="1" x14ac:dyDescent="0.3">
      <c r="A292" s="716" t="s">
        <v>282</v>
      </c>
      <c r="B292" s="716"/>
      <c r="C292" s="716"/>
      <c r="D292" s="347"/>
      <c r="E292" s="350">
        <v>-1267000</v>
      </c>
      <c r="F292" s="351">
        <v>-1266000</v>
      </c>
      <c r="G292" s="352">
        <v>-1075717.69</v>
      </c>
      <c r="H292" s="350"/>
      <c r="K292" s="347"/>
      <c r="L292" s="347"/>
    </row>
    <row r="293" spans="1:12" ht="13.95" customHeight="1" x14ac:dyDescent="0.3">
      <c r="A293" s="358" t="s">
        <v>530</v>
      </c>
      <c r="B293" s="358" t="s">
        <v>530</v>
      </c>
      <c r="C293" s="720" t="s">
        <v>530</v>
      </c>
      <c r="D293" s="720"/>
      <c r="E293" s="350" t="s">
        <v>530</v>
      </c>
      <c r="F293" s="351" t="s">
        <v>530</v>
      </c>
      <c r="G293" s="352" t="s">
        <v>530</v>
      </c>
      <c r="H293" s="350"/>
      <c r="K293" s="347"/>
      <c r="L293" s="347"/>
    </row>
    <row r="294" spans="1:12" ht="13.95" customHeight="1" x14ac:dyDescent="0.3">
      <c r="A294" s="716" t="s">
        <v>285</v>
      </c>
      <c r="B294" s="716"/>
      <c r="C294" s="716"/>
      <c r="D294" s="716"/>
      <c r="E294" s="350">
        <v>-1267000</v>
      </c>
      <c r="F294" s="351">
        <v>-1266000</v>
      </c>
      <c r="G294" s="352">
        <v>-1075717.69</v>
      </c>
      <c r="H294" s="350"/>
      <c r="K294" s="347"/>
      <c r="L294" s="347"/>
    </row>
    <row r="295" spans="1:12" ht="13.95" customHeight="1" x14ac:dyDescent="0.3">
      <c r="A295" s="720" t="s">
        <v>530</v>
      </c>
      <c r="B295" s="720" t="s">
        <v>530</v>
      </c>
      <c r="C295" s="720" t="s">
        <v>530</v>
      </c>
      <c r="D295" s="721"/>
      <c r="E295" s="725" t="s">
        <v>530</v>
      </c>
      <c r="F295" s="355" t="s">
        <v>530</v>
      </c>
      <c r="G295" s="371" t="s">
        <v>530</v>
      </c>
      <c r="H295" s="355"/>
      <c r="K295" s="347"/>
      <c r="L295" s="347"/>
    </row>
    <row r="296" spans="1:12" ht="13.95" customHeight="1" x14ac:dyDescent="0.3">
      <c r="A296" s="721"/>
      <c r="B296" s="721"/>
      <c r="C296" s="721"/>
      <c r="D296" s="721"/>
      <c r="E296" s="726"/>
      <c r="F296" s="366"/>
      <c r="G296" s="367"/>
      <c r="H296" s="366"/>
      <c r="K296" s="347"/>
      <c r="L296" s="347"/>
    </row>
    <row r="297" spans="1:12" ht="13.95" customHeight="1" x14ac:dyDescent="0.3">
      <c r="A297" s="716" t="s">
        <v>633</v>
      </c>
      <c r="B297" s="716"/>
      <c r="C297" s="716"/>
      <c r="D297" s="347"/>
      <c r="E297" s="350">
        <v>0</v>
      </c>
      <c r="F297" s="351">
        <v>0</v>
      </c>
      <c r="G297" s="352">
        <v>0</v>
      </c>
      <c r="H297" s="350"/>
      <c r="K297" s="347"/>
      <c r="L297" s="347"/>
    </row>
    <row r="298" spans="1:12" ht="13.95" customHeight="1" x14ac:dyDescent="0.3">
      <c r="A298" s="345" t="s">
        <v>530</v>
      </c>
      <c r="B298" s="353" t="s">
        <v>634</v>
      </c>
      <c r="C298" s="718" t="s">
        <v>635</v>
      </c>
      <c r="D298" s="718"/>
      <c r="E298" s="354">
        <v>0</v>
      </c>
      <c r="F298" s="355">
        <v>0</v>
      </c>
      <c r="G298" s="356">
        <v>-168</v>
      </c>
      <c r="H298" s="354"/>
      <c r="K298" s="347"/>
      <c r="L298" s="347"/>
    </row>
    <row r="299" spans="1:12" ht="13.95" customHeight="1" x14ac:dyDescent="0.3">
      <c r="A299" s="345" t="s">
        <v>530</v>
      </c>
      <c r="B299" s="353" t="s">
        <v>636</v>
      </c>
      <c r="C299" s="718" t="s">
        <v>637</v>
      </c>
      <c r="D299" s="718"/>
      <c r="E299" s="354">
        <v>0</v>
      </c>
      <c r="F299" s="355">
        <v>0</v>
      </c>
      <c r="G299" s="356">
        <v>168</v>
      </c>
      <c r="H299" s="354"/>
      <c r="K299" s="347"/>
      <c r="L299" s="347"/>
    </row>
    <row r="300" spans="1:12" ht="13.95" customHeight="1" x14ac:dyDescent="0.3">
      <c r="A300" s="345" t="s">
        <v>530</v>
      </c>
      <c r="B300" s="345" t="s">
        <v>530</v>
      </c>
      <c r="C300" s="719" t="s">
        <v>530</v>
      </c>
      <c r="D300" s="719"/>
      <c r="E300" s="355" t="s">
        <v>530</v>
      </c>
      <c r="F300" s="355" t="s">
        <v>530</v>
      </c>
      <c r="G300" s="371" t="s">
        <v>530</v>
      </c>
      <c r="H300" s="355"/>
      <c r="K300" s="347"/>
      <c r="L300" s="347"/>
    </row>
    <row r="301" spans="1:12" ht="13.95" customHeight="1" x14ac:dyDescent="0.3">
      <c r="A301" s="358" t="s">
        <v>530</v>
      </c>
      <c r="B301" s="358" t="s">
        <v>530</v>
      </c>
      <c r="C301" s="720" t="s">
        <v>530</v>
      </c>
      <c r="D301" s="720"/>
      <c r="E301" s="350" t="s">
        <v>530</v>
      </c>
      <c r="F301" s="351" t="s">
        <v>530</v>
      </c>
      <c r="G301" s="352" t="s">
        <v>530</v>
      </c>
      <c r="H301" s="350"/>
      <c r="K301" s="347"/>
      <c r="L301" s="347"/>
    </row>
    <row r="302" spans="1:12" ht="13.95" customHeight="1" x14ac:dyDescent="0.25">
      <c r="E302" s="222"/>
      <c r="F302" s="222"/>
      <c r="G302" s="359"/>
      <c r="H302" s="222"/>
    </row>
    <row r="303" spans="1:12" ht="13.95" customHeight="1" x14ac:dyDescent="0.25">
      <c r="E303" s="222"/>
      <c r="F303" s="222"/>
      <c r="G303" s="359"/>
      <c r="H303" s="222"/>
    </row>
    <row r="304" spans="1:12" ht="13.95" customHeight="1" x14ac:dyDescent="0.25">
      <c r="A304" s="722" t="s">
        <v>638</v>
      </c>
      <c r="B304" s="722"/>
      <c r="C304" s="722"/>
      <c r="D304" s="722"/>
      <c r="E304" s="361"/>
      <c r="F304" s="361"/>
      <c r="G304" s="368"/>
      <c r="H304" s="361"/>
      <c r="K304" s="369"/>
      <c r="L304" s="370"/>
    </row>
    <row r="305" spans="1:12" ht="13.95" customHeight="1" x14ac:dyDescent="0.3">
      <c r="A305" s="723" t="s">
        <v>51</v>
      </c>
      <c r="B305" s="723"/>
      <c r="C305" s="347"/>
      <c r="D305" s="347"/>
      <c r="E305" s="354" t="s">
        <v>530</v>
      </c>
      <c r="F305" s="355" t="s">
        <v>530</v>
      </c>
      <c r="G305" s="356" t="s">
        <v>530</v>
      </c>
      <c r="H305" s="354"/>
      <c r="K305" s="347"/>
      <c r="L305" s="347"/>
    </row>
    <row r="306" spans="1:12" ht="13.95" customHeight="1" x14ac:dyDescent="0.3">
      <c r="A306" s="347"/>
      <c r="B306" s="716" t="s">
        <v>50</v>
      </c>
      <c r="C306" s="716"/>
      <c r="D306" s="347"/>
      <c r="E306" s="350">
        <v>175000</v>
      </c>
      <c r="F306" s="351">
        <v>175000</v>
      </c>
      <c r="G306" s="352">
        <v>165803.03</v>
      </c>
      <c r="H306" s="350"/>
      <c r="K306" s="347"/>
      <c r="L306" s="347"/>
    </row>
    <row r="307" spans="1:12" ht="13.95" customHeight="1" x14ac:dyDescent="0.3">
      <c r="A307" s="345" t="s">
        <v>530</v>
      </c>
      <c r="B307" s="353" t="s">
        <v>616</v>
      </c>
      <c r="C307" s="718" t="s">
        <v>617</v>
      </c>
      <c r="D307" s="718"/>
      <c r="E307" s="354">
        <v>175000</v>
      </c>
      <c r="F307" s="355">
        <v>175000</v>
      </c>
      <c r="G307" s="356">
        <v>165803.03</v>
      </c>
      <c r="H307" s="354"/>
      <c r="K307" s="347"/>
      <c r="L307" s="347"/>
    </row>
    <row r="308" spans="1:12" ht="13.95" customHeight="1" x14ac:dyDescent="0.3">
      <c r="A308" s="345" t="s">
        <v>530</v>
      </c>
      <c r="B308" s="345" t="s">
        <v>530</v>
      </c>
      <c r="C308" s="719" t="s">
        <v>530</v>
      </c>
      <c r="D308" s="719"/>
      <c r="E308" s="354" t="s">
        <v>530</v>
      </c>
      <c r="F308" s="355" t="s">
        <v>530</v>
      </c>
      <c r="G308" s="356" t="s">
        <v>530</v>
      </c>
      <c r="H308" s="354"/>
      <c r="K308" s="347"/>
      <c r="L308" s="347"/>
    </row>
    <row r="309" spans="1:12" ht="13.95" customHeight="1" x14ac:dyDescent="0.3">
      <c r="A309" s="358"/>
      <c r="B309" s="716" t="s">
        <v>529</v>
      </c>
      <c r="C309" s="716"/>
      <c r="D309" s="358"/>
      <c r="E309" s="350">
        <v>230000</v>
      </c>
      <c r="F309" s="351">
        <v>230000</v>
      </c>
      <c r="G309" s="352">
        <v>272240.02</v>
      </c>
      <c r="H309" s="350"/>
      <c r="K309" s="347"/>
      <c r="L309" s="347"/>
    </row>
    <row r="310" spans="1:12" ht="13.95" customHeight="1" x14ac:dyDescent="0.3">
      <c r="A310" s="345" t="s">
        <v>530</v>
      </c>
      <c r="B310" s="353" t="s">
        <v>531</v>
      </c>
      <c r="C310" s="718" t="s">
        <v>357</v>
      </c>
      <c r="D310" s="718"/>
      <c r="E310" s="354">
        <v>230000</v>
      </c>
      <c r="F310" s="355">
        <v>230000</v>
      </c>
      <c r="G310" s="356">
        <v>272240.02</v>
      </c>
      <c r="H310" s="354"/>
      <c r="K310" s="347"/>
      <c r="L310" s="347"/>
    </row>
    <row r="311" spans="1:12" ht="13.95" customHeight="1" x14ac:dyDescent="0.3">
      <c r="A311" s="345" t="s">
        <v>530</v>
      </c>
      <c r="B311" s="345" t="s">
        <v>530</v>
      </c>
      <c r="C311" s="719" t="s">
        <v>530</v>
      </c>
      <c r="D311" s="719"/>
      <c r="E311" s="354" t="s">
        <v>530</v>
      </c>
      <c r="F311" s="355" t="s">
        <v>530</v>
      </c>
      <c r="G311" s="356" t="s">
        <v>530</v>
      </c>
      <c r="H311" s="354"/>
      <c r="K311" s="347"/>
      <c r="L311" s="347"/>
    </row>
    <row r="312" spans="1:12" ht="13.95" customHeight="1" x14ac:dyDescent="0.3">
      <c r="A312" s="347"/>
      <c r="B312" s="716" t="s">
        <v>110</v>
      </c>
      <c r="C312" s="716"/>
      <c r="D312" s="347"/>
      <c r="E312" s="350">
        <v>5300</v>
      </c>
      <c r="F312" s="351">
        <v>5300</v>
      </c>
      <c r="G312" s="352">
        <v>6654.57</v>
      </c>
      <c r="H312" s="350"/>
      <c r="K312" s="347"/>
      <c r="L312" s="347"/>
    </row>
    <row r="313" spans="1:12" ht="13.95" customHeight="1" x14ac:dyDescent="0.3">
      <c r="A313" s="345" t="s">
        <v>530</v>
      </c>
      <c r="B313" s="353" t="s">
        <v>532</v>
      </c>
      <c r="C313" s="718" t="s">
        <v>533</v>
      </c>
      <c r="D313" s="718"/>
      <c r="E313" s="354">
        <v>5300</v>
      </c>
      <c r="F313" s="355">
        <v>5300</v>
      </c>
      <c r="G313" s="356">
        <v>5796.07</v>
      </c>
      <c r="H313" s="354"/>
      <c r="K313" s="347"/>
      <c r="L313" s="347"/>
    </row>
    <row r="314" spans="1:12" ht="13.95" customHeight="1" x14ac:dyDescent="0.3">
      <c r="A314" s="345" t="s">
        <v>530</v>
      </c>
      <c r="B314" s="353" t="s">
        <v>618</v>
      </c>
      <c r="C314" s="718" t="s">
        <v>619</v>
      </c>
      <c r="D314" s="718"/>
      <c r="E314" s="354">
        <v>0</v>
      </c>
      <c r="F314" s="355">
        <v>0</v>
      </c>
      <c r="G314" s="356">
        <v>858.5</v>
      </c>
      <c r="H314" s="354"/>
      <c r="K314" s="347"/>
      <c r="L314" s="347"/>
    </row>
    <row r="315" spans="1:12" ht="13.95" customHeight="1" x14ac:dyDescent="0.3">
      <c r="A315" s="345" t="s">
        <v>530</v>
      </c>
      <c r="B315" s="345" t="s">
        <v>530</v>
      </c>
      <c r="C315" s="719" t="s">
        <v>530</v>
      </c>
      <c r="D315" s="719"/>
      <c r="E315" s="354" t="s">
        <v>530</v>
      </c>
      <c r="F315" s="355" t="s">
        <v>530</v>
      </c>
      <c r="G315" s="356" t="s">
        <v>530</v>
      </c>
      <c r="H315" s="354"/>
      <c r="K315" s="347"/>
      <c r="L315" s="347"/>
    </row>
    <row r="316" spans="1:12" ht="13.95" customHeight="1" x14ac:dyDescent="0.3">
      <c r="A316" s="347"/>
      <c r="B316" s="716" t="s">
        <v>53</v>
      </c>
      <c r="C316" s="716"/>
      <c r="D316" s="347"/>
      <c r="E316" s="350">
        <v>218000</v>
      </c>
      <c r="F316" s="351">
        <v>218000</v>
      </c>
      <c r="G316" s="352">
        <v>211601.6</v>
      </c>
      <c r="H316" s="350"/>
      <c r="K316" s="347"/>
      <c r="L316" s="347"/>
    </row>
    <row r="317" spans="1:12" ht="13.95" customHeight="1" x14ac:dyDescent="0.3">
      <c r="A317" s="345" t="s">
        <v>530</v>
      </c>
      <c r="B317" s="353" t="s">
        <v>534</v>
      </c>
      <c r="C317" s="718" t="s">
        <v>221</v>
      </c>
      <c r="D317" s="718"/>
      <c r="E317" s="354">
        <v>218000</v>
      </c>
      <c r="F317" s="355">
        <v>218000</v>
      </c>
      <c r="G317" s="356">
        <v>211601.6</v>
      </c>
      <c r="H317" s="354"/>
      <c r="K317" s="347"/>
      <c r="L317" s="347"/>
    </row>
    <row r="318" spans="1:12" ht="13.95" customHeight="1" x14ac:dyDescent="0.3">
      <c r="A318" s="345" t="s">
        <v>530</v>
      </c>
      <c r="B318" s="345" t="s">
        <v>530</v>
      </c>
      <c r="C318" s="719" t="s">
        <v>530</v>
      </c>
      <c r="D318" s="719"/>
      <c r="E318" s="354" t="s">
        <v>530</v>
      </c>
      <c r="F318" s="355" t="s">
        <v>530</v>
      </c>
      <c r="G318" s="356" t="s">
        <v>530</v>
      </c>
      <c r="H318" s="354"/>
      <c r="K318" s="347"/>
      <c r="L318" s="347"/>
    </row>
    <row r="319" spans="1:12" ht="13.95" customHeight="1" x14ac:dyDescent="0.3">
      <c r="A319" s="358" t="s">
        <v>530</v>
      </c>
      <c r="B319" s="358" t="s">
        <v>530</v>
      </c>
      <c r="C319" s="720" t="s">
        <v>530</v>
      </c>
      <c r="D319" s="720"/>
      <c r="E319" s="350" t="s">
        <v>530</v>
      </c>
      <c r="F319" s="351" t="s">
        <v>530</v>
      </c>
      <c r="G319" s="352" t="s">
        <v>530</v>
      </c>
      <c r="H319" s="350"/>
      <c r="K319" s="347"/>
      <c r="L319" s="347"/>
    </row>
    <row r="320" spans="1:12" ht="13.95" customHeight="1" x14ac:dyDescent="0.3">
      <c r="A320" s="716" t="s">
        <v>535</v>
      </c>
      <c r="B320" s="716"/>
      <c r="C320" s="716"/>
      <c r="D320" s="347"/>
      <c r="E320" s="350">
        <v>628300</v>
      </c>
      <c r="F320" s="351">
        <v>628300</v>
      </c>
      <c r="G320" s="352">
        <v>656299.22</v>
      </c>
      <c r="H320" s="350"/>
      <c r="K320" s="347"/>
      <c r="L320" s="347"/>
    </row>
    <row r="321" spans="1:12" ht="13.95" customHeight="1" x14ac:dyDescent="0.3">
      <c r="A321" s="358" t="s">
        <v>530</v>
      </c>
      <c r="B321" s="358" t="s">
        <v>530</v>
      </c>
      <c r="C321" s="720" t="s">
        <v>530</v>
      </c>
      <c r="D321" s="720"/>
      <c r="E321" s="350" t="s">
        <v>530</v>
      </c>
      <c r="F321" s="351" t="s">
        <v>530</v>
      </c>
      <c r="G321" s="352" t="s">
        <v>530</v>
      </c>
      <c r="H321" s="350"/>
      <c r="K321" s="347"/>
      <c r="L321" s="347"/>
    </row>
    <row r="322" spans="1:12" ht="13.95" customHeight="1" x14ac:dyDescent="0.3">
      <c r="A322" s="347"/>
      <c r="B322" s="716" t="s">
        <v>57</v>
      </c>
      <c r="C322" s="716"/>
      <c r="D322" s="347"/>
      <c r="E322" s="354" t="s">
        <v>530</v>
      </c>
      <c r="F322" s="355" t="s">
        <v>530</v>
      </c>
      <c r="G322" s="356" t="s">
        <v>530</v>
      </c>
      <c r="H322" s="354"/>
      <c r="K322" s="347"/>
      <c r="L322" s="347"/>
    </row>
    <row r="323" spans="1:12" ht="13.95" customHeight="1" x14ac:dyDescent="0.3">
      <c r="A323" s="347"/>
      <c r="B323" s="716" t="s">
        <v>59</v>
      </c>
      <c r="C323" s="716"/>
      <c r="D323" s="347"/>
      <c r="E323" s="350">
        <v>-1506300</v>
      </c>
      <c r="F323" s="351">
        <v>-1506300</v>
      </c>
      <c r="G323" s="352">
        <v>-1516811.49</v>
      </c>
      <c r="H323" s="350"/>
      <c r="K323" s="347"/>
      <c r="L323" s="347"/>
    </row>
    <row r="324" spans="1:12" ht="13.95" customHeight="1" x14ac:dyDescent="0.3">
      <c r="A324" s="716" t="s">
        <v>536</v>
      </c>
      <c r="B324" s="716"/>
      <c r="C324" s="347"/>
      <c r="D324" s="347"/>
      <c r="E324" s="350">
        <v>-1245700</v>
      </c>
      <c r="F324" s="351">
        <v>-1245700</v>
      </c>
      <c r="G324" s="352">
        <v>-1266732.04</v>
      </c>
      <c r="H324" s="350"/>
      <c r="K324" s="347"/>
      <c r="L324" s="347"/>
    </row>
    <row r="325" spans="1:12" ht="13.95" customHeight="1" x14ac:dyDescent="0.3">
      <c r="A325" s="345" t="s">
        <v>530</v>
      </c>
      <c r="B325" s="353" t="s">
        <v>537</v>
      </c>
      <c r="C325" s="718" t="s">
        <v>538</v>
      </c>
      <c r="D325" s="718"/>
      <c r="E325" s="354">
        <v>-828800</v>
      </c>
      <c r="F325" s="355">
        <v>-828800</v>
      </c>
      <c r="G325" s="356">
        <v>-814759.41</v>
      </c>
      <c r="H325" s="354"/>
      <c r="K325" s="347"/>
      <c r="L325" s="347"/>
    </row>
    <row r="326" spans="1:12" ht="13.95" customHeight="1" x14ac:dyDescent="0.3">
      <c r="A326" s="345" t="s">
        <v>530</v>
      </c>
      <c r="B326" s="353" t="s">
        <v>539</v>
      </c>
      <c r="C326" s="718" t="s">
        <v>540</v>
      </c>
      <c r="D326" s="718"/>
      <c r="E326" s="354">
        <v>-170000</v>
      </c>
      <c r="F326" s="355">
        <v>-170000</v>
      </c>
      <c r="G326" s="356">
        <v>-195146.15</v>
      </c>
      <c r="H326" s="354"/>
      <c r="K326" s="347"/>
      <c r="L326" s="347"/>
    </row>
    <row r="327" spans="1:12" ht="13.95" customHeight="1" x14ac:dyDescent="0.3">
      <c r="A327" s="345" t="s">
        <v>530</v>
      </c>
      <c r="B327" s="353" t="s">
        <v>541</v>
      </c>
      <c r="C327" s="718" t="s">
        <v>230</v>
      </c>
      <c r="D327" s="718"/>
      <c r="E327" s="354">
        <v>-250000</v>
      </c>
      <c r="F327" s="355">
        <v>-250000</v>
      </c>
      <c r="G327" s="356">
        <v>-233108.03</v>
      </c>
      <c r="H327" s="354"/>
      <c r="K327" s="347"/>
      <c r="L327" s="347"/>
    </row>
    <row r="328" spans="1:12" ht="13.95" customHeight="1" x14ac:dyDescent="0.3">
      <c r="A328" s="345" t="s">
        <v>530</v>
      </c>
      <c r="B328" s="353" t="s">
        <v>542</v>
      </c>
      <c r="C328" s="718" t="s">
        <v>543</v>
      </c>
      <c r="D328" s="718"/>
      <c r="E328" s="354">
        <v>0</v>
      </c>
      <c r="F328" s="355">
        <v>0</v>
      </c>
      <c r="G328" s="356">
        <v>-41916.28</v>
      </c>
      <c r="H328" s="354"/>
      <c r="K328" s="347"/>
      <c r="L328" s="347"/>
    </row>
    <row r="329" spans="1:12" ht="13.95" customHeight="1" x14ac:dyDescent="0.3">
      <c r="A329" s="345" t="s">
        <v>530</v>
      </c>
      <c r="B329" s="353" t="s">
        <v>544</v>
      </c>
      <c r="C329" s="718" t="s">
        <v>545</v>
      </c>
      <c r="D329" s="718"/>
      <c r="E329" s="354">
        <v>-16600</v>
      </c>
      <c r="F329" s="355">
        <v>-16600</v>
      </c>
      <c r="G329" s="356">
        <v>8106.1</v>
      </c>
      <c r="H329" s="354"/>
      <c r="K329" s="347"/>
      <c r="L329" s="347"/>
    </row>
    <row r="330" spans="1:12" ht="13.95" customHeight="1" x14ac:dyDescent="0.3">
      <c r="A330" s="345" t="s">
        <v>530</v>
      </c>
      <c r="B330" s="353" t="s">
        <v>546</v>
      </c>
      <c r="C330" s="718" t="s">
        <v>232</v>
      </c>
      <c r="D330" s="718"/>
      <c r="E330" s="354">
        <v>19700</v>
      </c>
      <c r="F330" s="355">
        <v>19700</v>
      </c>
      <c r="G330" s="356">
        <v>10091.73</v>
      </c>
      <c r="H330" s="354"/>
      <c r="K330" s="347"/>
      <c r="L330" s="347"/>
    </row>
    <row r="331" spans="1:12" ht="13.95" customHeight="1" x14ac:dyDescent="0.3">
      <c r="A331" s="716" t="s">
        <v>547</v>
      </c>
      <c r="B331" s="716"/>
      <c r="C331" s="347"/>
      <c r="D331" s="347"/>
      <c r="E331" s="350">
        <v>-260600</v>
      </c>
      <c r="F331" s="351">
        <v>-260600</v>
      </c>
      <c r="G331" s="352">
        <v>-250079.45</v>
      </c>
      <c r="H331" s="350"/>
      <c r="K331" s="347"/>
      <c r="L331" s="347"/>
    </row>
    <row r="332" spans="1:12" ht="13.95" customHeight="1" x14ac:dyDescent="0.3">
      <c r="A332" s="345" t="s">
        <v>530</v>
      </c>
      <c r="B332" s="716" t="s">
        <v>548</v>
      </c>
      <c r="C332" s="721"/>
      <c r="D332" s="721"/>
      <c r="E332" s="350">
        <v>-213100</v>
      </c>
      <c r="F332" s="351">
        <v>-213100</v>
      </c>
      <c r="G332" s="352">
        <v>-211053.58</v>
      </c>
      <c r="H332" s="350"/>
      <c r="K332" s="347"/>
      <c r="L332" s="347"/>
    </row>
    <row r="333" spans="1:12" ht="13.95" customHeight="1" x14ac:dyDescent="0.3">
      <c r="A333" s="345" t="s">
        <v>530</v>
      </c>
      <c r="B333" s="353" t="s">
        <v>549</v>
      </c>
      <c r="C333" s="718" t="s">
        <v>550</v>
      </c>
      <c r="D333" s="718"/>
      <c r="E333" s="354">
        <v>-206700</v>
      </c>
      <c r="F333" s="355">
        <v>-206700</v>
      </c>
      <c r="G333" s="356">
        <v>-206240.52</v>
      </c>
      <c r="H333" s="354"/>
      <c r="K333" s="347"/>
      <c r="L333" s="347"/>
    </row>
    <row r="334" spans="1:12" ht="13.95" customHeight="1" x14ac:dyDescent="0.3">
      <c r="A334" s="345" t="s">
        <v>530</v>
      </c>
      <c r="B334" s="353" t="s">
        <v>551</v>
      </c>
      <c r="C334" s="718" t="s">
        <v>552</v>
      </c>
      <c r="D334" s="718"/>
      <c r="E334" s="354">
        <v>-6400</v>
      </c>
      <c r="F334" s="355">
        <v>-6400</v>
      </c>
      <c r="G334" s="356">
        <v>-9602.52</v>
      </c>
      <c r="H334" s="354"/>
      <c r="K334" s="347"/>
      <c r="L334" s="347"/>
    </row>
    <row r="335" spans="1:12" ht="13.95" customHeight="1" x14ac:dyDescent="0.3">
      <c r="A335" s="345" t="s">
        <v>530</v>
      </c>
      <c r="B335" s="353" t="s">
        <v>553</v>
      </c>
      <c r="C335" s="718" t="s">
        <v>554</v>
      </c>
      <c r="D335" s="718"/>
      <c r="E335" s="354">
        <v>0</v>
      </c>
      <c r="F335" s="355">
        <v>0</v>
      </c>
      <c r="G335" s="356">
        <v>3053.62</v>
      </c>
      <c r="H335" s="354"/>
      <c r="K335" s="347"/>
      <c r="L335" s="347"/>
    </row>
    <row r="336" spans="1:12" ht="13.95" customHeight="1" x14ac:dyDescent="0.3">
      <c r="A336" s="345" t="s">
        <v>530</v>
      </c>
      <c r="B336" s="353" t="s">
        <v>555</v>
      </c>
      <c r="C336" s="718" t="s">
        <v>556</v>
      </c>
      <c r="D336" s="718"/>
      <c r="E336" s="354">
        <v>0</v>
      </c>
      <c r="F336" s="355">
        <v>0</v>
      </c>
      <c r="G336" s="356">
        <v>1735.84</v>
      </c>
      <c r="H336" s="354"/>
      <c r="K336" s="347"/>
      <c r="L336" s="347"/>
    </row>
    <row r="337" spans="1:12" ht="13.95" customHeight="1" x14ac:dyDescent="0.3">
      <c r="A337" s="345" t="s">
        <v>530</v>
      </c>
      <c r="B337" s="716" t="s">
        <v>557</v>
      </c>
      <c r="C337" s="721"/>
      <c r="D337" s="721"/>
      <c r="E337" s="350">
        <v>-47500</v>
      </c>
      <c r="F337" s="351">
        <v>-47500</v>
      </c>
      <c r="G337" s="352">
        <v>-39025.870000000003</v>
      </c>
      <c r="H337" s="350"/>
      <c r="K337" s="347"/>
      <c r="L337" s="347"/>
    </row>
    <row r="338" spans="1:12" ht="13.95" customHeight="1" x14ac:dyDescent="0.3">
      <c r="A338" s="345" t="s">
        <v>530</v>
      </c>
      <c r="B338" s="353" t="s">
        <v>558</v>
      </c>
      <c r="C338" s="718" t="s">
        <v>559</v>
      </c>
      <c r="D338" s="718"/>
      <c r="E338" s="354">
        <v>-16900</v>
      </c>
      <c r="F338" s="355">
        <v>-16900</v>
      </c>
      <c r="G338" s="356">
        <v>-17081.45</v>
      </c>
      <c r="H338" s="354"/>
      <c r="K338" s="347"/>
      <c r="L338" s="347"/>
    </row>
    <row r="339" spans="1:12" ht="13.95" customHeight="1" x14ac:dyDescent="0.3">
      <c r="A339" s="345" t="s">
        <v>530</v>
      </c>
      <c r="B339" s="353" t="s">
        <v>560</v>
      </c>
      <c r="C339" s="718" t="s">
        <v>238</v>
      </c>
      <c r="D339" s="718"/>
      <c r="E339" s="354">
        <v>-21900</v>
      </c>
      <c r="F339" s="355">
        <v>-21900</v>
      </c>
      <c r="G339" s="356">
        <v>-21437.53</v>
      </c>
      <c r="H339" s="354"/>
      <c r="K339" s="347"/>
      <c r="L339" s="347"/>
    </row>
    <row r="340" spans="1:12" ht="13.95" customHeight="1" x14ac:dyDescent="0.3">
      <c r="A340" s="345" t="s">
        <v>530</v>
      </c>
      <c r="B340" s="353" t="s">
        <v>561</v>
      </c>
      <c r="C340" s="718" t="s">
        <v>239</v>
      </c>
      <c r="D340" s="718"/>
      <c r="E340" s="354">
        <v>-8700</v>
      </c>
      <c r="F340" s="355">
        <v>-8700</v>
      </c>
      <c r="G340" s="356">
        <v>-4497.3</v>
      </c>
      <c r="H340" s="354"/>
      <c r="K340" s="347"/>
      <c r="L340" s="347"/>
    </row>
    <row r="341" spans="1:12" ht="13.95" customHeight="1" x14ac:dyDescent="0.3">
      <c r="A341" s="345" t="s">
        <v>530</v>
      </c>
      <c r="B341" s="353" t="s">
        <v>562</v>
      </c>
      <c r="C341" s="718" t="s">
        <v>563</v>
      </c>
      <c r="D341" s="718"/>
      <c r="E341" s="354">
        <v>0</v>
      </c>
      <c r="F341" s="355">
        <v>0</v>
      </c>
      <c r="G341" s="356">
        <v>4419.8599999999997</v>
      </c>
      <c r="H341" s="354"/>
      <c r="K341" s="347"/>
      <c r="L341" s="347"/>
    </row>
    <row r="342" spans="1:12" ht="13.95" customHeight="1" x14ac:dyDescent="0.3">
      <c r="A342" s="345" t="s">
        <v>530</v>
      </c>
      <c r="B342" s="353" t="s">
        <v>564</v>
      </c>
      <c r="C342" s="718" t="s">
        <v>565</v>
      </c>
      <c r="D342" s="718"/>
      <c r="E342" s="354">
        <v>0</v>
      </c>
      <c r="F342" s="355">
        <v>0</v>
      </c>
      <c r="G342" s="356">
        <v>-429.45</v>
      </c>
      <c r="H342" s="354"/>
      <c r="K342" s="347"/>
      <c r="L342" s="347"/>
    </row>
    <row r="343" spans="1:12" ht="13.95" customHeight="1" x14ac:dyDescent="0.3">
      <c r="A343" s="345" t="s">
        <v>530</v>
      </c>
      <c r="B343" s="345" t="s">
        <v>530</v>
      </c>
      <c r="C343" s="719" t="s">
        <v>530</v>
      </c>
      <c r="D343" s="719"/>
      <c r="E343" s="354" t="s">
        <v>530</v>
      </c>
      <c r="F343" s="355" t="s">
        <v>530</v>
      </c>
      <c r="G343" s="356" t="s">
        <v>530</v>
      </c>
      <c r="H343" s="354"/>
      <c r="K343" s="347"/>
      <c r="L343" s="347"/>
    </row>
    <row r="344" spans="1:12" ht="13.95" customHeight="1" x14ac:dyDescent="0.3">
      <c r="A344" s="716" t="s">
        <v>78</v>
      </c>
      <c r="B344" s="716"/>
      <c r="C344" s="347"/>
      <c r="D344" s="347"/>
      <c r="E344" s="350">
        <v>-256800</v>
      </c>
      <c r="F344" s="351">
        <v>-256800</v>
      </c>
      <c r="G344" s="352">
        <v>-234657.74</v>
      </c>
      <c r="H344" s="350"/>
      <c r="K344" s="347"/>
      <c r="L344" s="347"/>
    </row>
    <row r="345" spans="1:12" ht="13.95" customHeight="1" x14ac:dyDescent="0.3">
      <c r="A345" s="345" t="s">
        <v>530</v>
      </c>
      <c r="B345" s="353" t="s">
        <v>639</v>
      </c>
      <c r="C345" s="718" t="s">
        <v>640</v>
      </c>
      <c r="D345" s="718"/>
      <c r="E345" s="354">
        <v>0</v>
      </c>
      <c r="F345" s="355">
        <v>0</v>
      </c>
      <c r="G345" s="356">
        <v>-96.77</v>
      </c>
      <c r="H345" s="354"/>
      <c r="K345" s="347"/>
      <c r="L345" s="347"/>
    </row>
    <row r="346" spans="1:12" ht="13.95" customHeight="1" x14ac:dyDescent="0.3">
      <c r="A346" s="345" t="s">
        <v>530</v>
      </c>
      <c r="B346" s="353" t="s">
        <v>566</v>
      </c>
      <c r="C346" s="718" t="s">
        <v>567</v>
      </c>
      <c r="D346" s="718"/>
      <c r="E346" s="354">
        <v>-500</v>
      </c>
      <c r="F346" s="355">
        <v>-500</v>
      </c>
      <c r="G346" s="356">
        <v>0</v>
      </c>
      <c r="H346" s="354"/>
      <c r="K346" s="347"/>
      <c r="L346" s="347"/>
    </row>
    <row r="347" spans="1:12" ht="13.95" customHeight="1" x14ac:dyDescent="0.3">
      <c r="A347" s="345" t="s">
        <v>530</v>
      </c>
      <c r="B347" s="353" t="s">
        <v>568</v>
      </c>
      <c r="C347" s="718" t="s">
        <v>242</v>
      </c>
      <c r="D347" s="718"/>
      <c r="E347" s="354">
        <v>-2000</v>
      </c>
      <c r="F347" s="355">
        <v>-2000</v>
      </c>
      <c r="G347" s="356">
        <v>-3832.35</v>
      </c>
      <c r="H347" s="354"/>
      <c r="K347" s="347"/>
      <c r="L347" s="347"/>
    </row>
    <row r="348" spans="1:12" ht="13.95" customHeight="1" x14ac:dyDescent="0.3">
      <c r="A348" s="345" t="s">
        <v>530</v>
      </c>
      <c r="B348" s="353" t="s">
        <v>569</v>
      </c>
      <c r="C348" s="718" t="s">
        <v>570</v>
      </c>
      <c r="D348" s="718"/>
      <c r="E348" s="354">
        <v>-200</v>
      </c>
      <c r="F348" s="355">
        <v>-200</v>
      </c>
      <c r="G348" s="356">
        <v>-111.19</v>
      </c>
      <c r="H348" s="354"/>
      <c r="K348" s="347"/>
      <c r="L348" s="347"/>
    </row>
    <row r="349" spans="1:12" ht="13.95" customHeight="1" x14ac:dyDescent="0.3">
      <c r="A349" s="345" t="s">
        <v>530</v>
      </c>
      <c r="B349" s="353" t="s">
        <v>571</v>
      </c>
      <c r="C349" s="718" t="s">
        <v>572</v>
      </c>
      <c r="D349" s="718"/>
      <c r="E349" s="354">
        <v>-500</v>
      </c>
      <c r="F349" s="355">
        <v>-500</v>
      </c>
      <c r="G349" s="356">
        <v>-492.79</v>
      </c>
      <c r="H349" s="354"/>
      <c r="K349" s="347"/>
      <c r="L349" s="347"/>
    </row>
    <row r="350" spans="1:12" ht="13.95" customHeight="1" x14ac:dyDescent="0.3">
      <c r="A350" s="345" t="s">
        <v>530</v>
      </c>
      <c r="B350" s="353" t="s">
        <v>573</v>
      </c>
      <c r="C350" s="718" t="s">
        <v>574</v>
      </c>
      <c r="D350" s="718"/>
      <c r="E350" s="354">
        <v>-35000</v>
      </c>
      <c r="F350" s="355">
        <v>-35000</v>
      </c>
      <c r="G350" s="356">
        <v>-24980.44</v>
      </c>
      <c r="H350" s="354"/>
      <c r="K350" s="347"/>
      <c r="L350" s="347"/>
    </row>
    <row r="351" spans="1:12" ht="13.95" customHeight="1" x14ac:dyDescent="0.3">
      <c r="A351" s="345" t="s">
        <v>530</v>
      </c>
      <c r="B351" s="353" t="s">
        <v>625</v>
      </c>
      <c r="C351" s="718" t="s">
        <v>626</v>
      </c>
      <c r="D351" s="718"/>
      <c r="E351" s="354">
        <v>0</v>
      </c>
      <c r="F351" s="355">
        <v>0</v>
      </c>
      <c r="G351" s="356">
        <v>-18.64</v>
      </c>
      <c r="H351" s="354"/>
      <c r="K351" s="347"/>
      <c r="L351" s="347"/>
    </row>
    <row r="352" spans="1:12" ht="13.95" customHeight="1" x14ac:dyDescent="0.3">
      <c r="A352" s="345" t="s">
        <v>530</v>
      </c>
      <c r="B352" s="353" t="s">
        <v>575</v>
      </c>
      <c r="C352" s="718" t="s">
        <v>576</v>
      </c>
      <c r="D352" s="718"/>
      <c r="E352" s="354">
        <v>-100</v>
      </c>
      <c r="F352" s="355">
        <v>-100</v>
      </c>
      <c r="G352" s="356">
        <v>0</v>
      </c>
      <c r="H352" s="354"/>
      <c r="K352" s="347"/>
      <c r="L352" s="347"/>
    </row>
    <row r="353" spans="1:12" ht="13.95" customHeight="1" x14ac:dyDescent="0.3">
      <c r="A353" s="345" t="s">
        <v>530</v>
      </c>
      <c r="B353" s="353" t="s">
        <v>577</v>
      </c>
      <c r="C353" s="718" t="s">
        <v>578</v>
      </c>
      <c r="D353" s="718"/>
      <c r="E353" s="354">
        <v>-2700</v>
      </c>
      <c r="F353" s="355">
        <v>-2700</v>
      </c>
      <c r="G353" s="356">
        <v>-6895.5</v>
      </c>
      <c r="H353" s="354"/>
      <c r="K353" s="347"/>
      <c r="L353" s="347"/>
    </row>
    <row r="354" spans="1:12" ht="13.95" customHeight="1" x14ac:dyDescent="0.3">
      <c r="A354" s="345" t="s">
        <v>530</v>
      </c>
      <c r="B354" s="353" t="s">
        <v>579</v>
      </c>
      <c r="C354" s="718" t="s">
        <v>580</v>
      </c>
      <c r="D354" s="718"/>
      <c r="E354" s="354">
        <v>-2000</v>
      </c>
      <c r="F354" s="355">
        <v>-2000</v>
      </c>
      <c r="G354" s="356">
        <v>-1119.2</v>
      </c>
      <c r="H354" s="354"/>
      <c r="K354" s="347"/>
      <c r="L354" s="347"/>
    </row>
    <row r="355" spans="1:12" ht="13.95" customHeight="1" x14ac:dyDescent="0.3">
      <c r="A355" s="345" t="s">
        <v>530</v>
      </c>
      <c r="B355" s="353" t="s">
        <v>627</v>
      </c>
      <c r="C355" s="718" t="s">
        <v>628</v>
      </c>
      <c r="D355" s="718"/>
      <c r="E355" s="354">
        <v>-196700</v>
      </c>
      <c r="F355" s="355">
        <v>-196700</v>
      </c>
      <c r="G355" s="356">
        <v>-182525.02</v>
      </c>
      <c r="H355" s="354"/>
      <c r="K355" s="347"/>
      <c r="L355" s="347"/>
    </row>
    <row r="356" spans="1:12" ht="13.95" customHeight="1" x14ac:dyDescent="0.3">
      <c r="A356" s="345" t="s">
        <v>530</v>
      </c>
      <c r="B356" s="353" t="s">
        <v>581</v>
      </c>
      <c r="C356" s="718" t="s">
        <v>249</v>
      </c>
      <c r="D356" s="718"/>
      <c r="E356" s="354">
        <v>-1500</v>
      </c>
      <c r="F356" s="355">
        <v>-1500</v>
      </c>
      <c r="G356" s="356">
        <v>-2221.61</v>
      </c>
      <c r="H356" s="354"/>
      <c r="K356" s="347"/>
      <c r="L356" s="347"/>
    </row>
    <row r="357" spans="1:12" ht="13.95" customHeight="1" x14ac:dyDescent="0.3">
      <c r="A357" s="345" t="s">
        <v>530</v>
      </c>
      <c r="B357" s="353" t="s">
        <v>582</v>
      </c>
      <c r="C357" s="718" t="s">
        <v>344</v>
      </c>
      <c r="D357" s="718"/>
      <c r="E357" s="354">
        <v>-10600</v>
      </c>
      <c r="F357" s="355">
        <v>-10600</v>
      </c>
      <c r="G357" s="356">
        <v>-10854.73</v>
      </c>
      <c r="H357" s="354"/>
      <c r="K357" s="347"/>
      <c r="L357" s="347"/>
    </row>
    <row r="358" spans="1:12" ht="13.95" customHeight="1" x14ac:dyDescent="0.3">
      <c r="A358" s="345" t="s">
        <v>530</v>
      </c>
      <c r="B358" s="353" t="s">
        <v>583</v>
      </c>
      <c r="C358" s="718" t="s">
        <v>253</v>
      </c>
      <c r="D358" s="718"/>
      <c r="E358" s="354">
        <v>-3000</v>
      </c>
      <c r="F358" s="355">
        <v>-3000</v>
      </c>
      <c r="G358" s="356">
        <v>-1038</v>
      </c>
      <c r="H358" s="354"/>
      <c r="K358" s="347"/>
      <c r="L358" s="347"/>
    </row>
    <row r="359" spans="1:12" ht="13.95" customHeight="1" x14ac:dyDescent="0.3">
      <c r="A359" s="345" t="s">
        <v>530</v>
      </c>
      <c r="B359" s="353" t="s">
        <v>584</v>
      </c>
      <c r="C359" s="718" t="s">
        <v>254</v>
      </c>
      <c r="D359" s="718"/>
      <c r="E359" s="354">
        <v>-2000</v>
      </c>
      <c r="F359" s="355">
        <v>-2000</v>
      </c>
      <c r="G359" s="356">
        <v>-471.5</v>
      </c>
      <c r="H359" s="354"/>
      <c r="K359" s="347"/>
      <c r="L359" s="347"/>
    </row>
    <row r="360" spans="1:12" ht="13.95" customHeight="1" x14ac:dyDescent="0.3">
      <c r="A360" s="345" t="s">
        <v>530</v>
      </c>
      <c r="B360" s="345" t="s">
        <v>530</v>
      </c>
      <c r="C360" s="719" t="s">
        <v>530</v>
      </c>
      <c r="D360" s="719"/>
      <c r="E360" s="354" t="s">
        <v>530</v>
      </c>
      <c r="F360" s="355" t="s">
        <v>530</v>
      </c>
      <c r="G360" s="356" t="s">
        <v>530</v>
      </c>
      <c r="H360" s="354"/>
      <c r="K360" s="347"/>
      <c r="L360" s="347"/>
    </row>
    <row r="361" spans="1:12" ht="13.95" customHeight="1" x14ac:dyDescent="0.3">
      <c r="A361" s="727" t="s">
        <v>90</v>
      </c>
      <c r="B361" s="727"/>
      <c r="C361" s="727"/>
      <c r="D361" s="347"/>
      <c r="E361" s="350">
        <v>-38500</v>
      </c>
      <c r="F361" s="351">
        <v>-37500</v>
      </c>
      <c r="G361" s="352">
        <v>-64208.24</v>
      </c>
      <c r="H361" s="350"/>
      <c r="K361" s="347"/>
      <c r="L361" s="347"/>
    </row>
    <row r="362" spans="1:12" ht="13.95" customHeight="1" x14ac:dyDescent="0.3">
      <c r="A362" s="345" t="s">
        <v>530</v>
      </c>
      <c r="B362" s="353" t="s">
        <v>585</v>
      </c>
      <c r="C362" s="718" t="s">
        <v>257</v>
      </c>
      <c r="D362" s="718"/>
      <c r="E362" s="354">
        <v>-800</v>
      </c>
      <c r="F362" s="355">
        <v>-800</v>
      </c>
      <c r="G362" s="356">
        <v>-1246.1400000000001</v>
      </c>
      <c r="H362" s="354"/>
      <c r="K362" s="347"/>
      <c r="L362" s="347"/>
    </row>
    <row r="363" spans="1:12" ht="13.95" customHeight="1" x14ac:dyDescent="0.3">
      <c r="A363" s="345" t="s">
        <v>530</v>
      </c>
      <c r="B363" s="353" t="s">
        <v>586</v>
      </c>
      <c r="C363" s="718" t="s">
        <v>308</v>
      </c>
      <c r="D363" s="718"/>
      <c r="E363" s="354">
        <v>-200</v>
      </c>
      <c r="F363" s="355">
        <v>-200</v>
      </c>
      <c r="G363" s="356">
        <v>-154.13999999999999</v>
      </c>
      <c r="H363" s="354"/>
      <c r="K363" s="347"/>
      <c r="L363" s="347"/>
    </row>
    <row r="364" spans="1:12" ht="13.95" customHeight="1" x14ac:dyDescent="0.3">
      <c r="A364" s="345" t="s">
        <v>530</v>
      </c>
      <c r="B364" s="353" t="s">
        <v>587</v>
      </c>
      <c r="C364" s="718" t="s">
        <v>588</v>
      </c>
      <c r="D364" s="718"/>
      <c r="E364" s="354">
        <v>-1300</v>
      </c>
      <c r="F364" s="355">
        <v>-1300</v>
      </c>
      <c r="G364" s="356">
        <v>-1031.04</v>
      </c>
      <c r="H364" s="354"/>
      <c r="K364" s="347"/>
      <c r="L364" s="347"/>
    </row>
    <row r="365" spans="1:12" ht="13.95" customHeight="1" x14ac:dyDescent="0.3">
      <c r="A365" s="345" t="s">
        <v>530</v>
      </c>
      <c r="B365" s="353" t="s">
        <v>589</v>
      </c>
      <c r="C365" s="718" t="s">
        <v>259</v>
      </c>
      <c r="D365" s="718"/>
      <c r="E365" s="354">
        <v>-500</v>
      </c>
      <c r="F365" s="355">
        <v>-500</v>
      </c>
      <c r="G365" s="356">
        <v>-643.1</v>
      </c>
      <c r="H365" s="354"/>
      <c r="K365" s="347"/>
      <c r="L365" s="347"/>
    </row>
    <row r="366" spans="1:12" ht="13.95" customHeight="1" x14ac:dyDescent="0.3">
      <c r="A366" s="345" t="s">
        <v>530</v>
      </c>
      <c r="B366" s="353" t="s">
        <v>590</v>
      </c>
      <c r="C366" s="718" t="s">
        <v>261</v>
      </c>
      <c r="D366" s="718"/>
      <c r="E366" s="354">
        <v>-3000</v>
      </c>
      <c r="F366" s="355">
        <v>-3000</v>
      </c>
      <c r="G366" s="356">
        <v>-2812.2</v>
      </c>
      <c r="H366" s="354"/>
      <c r="K366" s="347"/>
      <c r="L366" s="347"/>
    </row>
    <row r="367" spans="1:12" ht="13.95" customHeight="1" x14ac:dyDescent="0.3">
      <c r="A367" s="345" t="s">
        <v>530</v>
      </c>
      <c r="B367" s="353" t="s">
        <v>591</v>
      </c>
      <c r="C367" s="718" t="s">
        <v>263</v>
      </c>
      <c r="D367" s="718"/>
      <c r="E367" s="354">
        <v>-500</v>
      </c>
      <c r="F367" s="355">
        <v>-500</v>
      </c>
      <c r="G367" s="356">
        <v>-563.26</v>
      </c>
      <c r="H367" s="354"/>
      <c r="K367" s="347"/>
      <c r="L367" s="347"/>
    </row>
    <row r="368" spans="1:12" ht="13.95" customHeight="1" x14ac:dyDescent="0.3">
      <c r="A368" s="345" t="s">
        <v>530</v>
      </c>
      <c r="B368" s="353" t="s">
        <v>592</v>
      </c>
      <c r="C368" s="718" t="s">
        <v>264</v>
      </c>
      <c r="D368" s="718"/>
      <c r="E368" s="354">
        <v>-18000</v>
      </c>
      <c r="F368" s="355">
        <v>-18000</v>
      </c>
      <c r="G368" s="356">
        <v>-45560.93</v>
      </c>
      <c r="H368" s="354"/>
      <c r="K368" s="347"/>
      <c r="L368" s="347"/>
    </row>
    <row r="369" spans="1:12" ht="13.95" customHeight="1" x14ac:dyDescent="0.3">
      <c r="A369" s="345" t="s">
        <v>530</v>
      </c>
      <c r="B369" s="353" t="s">
        <v>593</v>
      </c>
      <c r="C369" s="718" t="s">
        <v>594</v>
      </c>
      <c r="D369" s="718"/>
      <c r="E369" s="354">
        <v>-5500</v>
      </c>
      <c r="F369" s="355">
        <v>-5500</v>
      </c>
      <c r="G369" s="356">
        <v>-6154.98</v>
      </c>
      <c r="H369" s="354"/>
      <c r="K369" s="347"/>
      <c r="L369" s="347"/>
    </row>
    <row r="370" spans="1:12" ht="13.95" customHeight="1" x14ac:dyDescent="0.3">
      <c r="A370" s="345" t="s">
        <v>530</v>
      </c>
      <c r="B370" s="353" t="s">
        <v>608</v>
      </c>
      <c r="C370" s="718" t="s">
        <v>609</v>
      </c>
      <c r="D370" s="718"/>
      <c r="E370" s="354">
        <v>-100</v>
      </c>
      <c r="F370" s="355">
        <v>-100</v>
      </c>
      <c r="G370" s="356">
        <v>0</v>
      </c>
      <c r="H370" s="354"/>
      <c r="K370" s="347"/>
      <c r="L370" s="347"/>
    </row>
    <row r="371" spans="1:12" ht="13.95" customHeight="1" x14ac:dyDescent="0.3">
      <c r="A371" s="345" t="s">
        <v>530</v>
      </c>
      <c r="B371" s="353" t="s">
        <v>595</v>
      </c>
      <c r="C371" s="718" t="s">
        <v>271</v>
      </c>
      <c r="D371" s="718"/>
      <c r="E371" s="354">
        <v>-6000</v>
      </c>
      <c r="F371" s="355">
        <v>-5000</v>
      </c>
      <c r="G371" s="356">
        <v>-2768.57</v>
      </c>
      <c r="H371" s="354"/>
      <c r="K371" s="347"/>
      <c r="L371" s="347"/>
    </row>
    <row r="372" spans="1:12" ht="13.95" customHeight="1" x14ac:dyDescent="0.3">
      <c r="A372" s="345" t="s">
        <v>530</v>
      </c>
      <c r="B372" s="353" t="s">
        <v>596</v>
      </c>
      <c r="C372" s="718" t="s">
        <v>597</v>
      </c>
      <c r="D372" s="718"/>
      <c r="E372" s="354">
        <v>-1000</v>
      </c>
      <c r="F372" s="355">
        <v>-1000</v>
      </c>
      <c r="G372" s="356">
        <v>-48.24</v>
      </c>
      <c r="H372" s="354"/>
      <c r="K372" s="347"/>
      <c r="L372" s="347"/>
    </row>
    <row r="373" spans="1:12" ht="13.95" customHeight="1" x14ac:dyDescent="0.3">
      <c r="A373" s="345" t="s">
        <v>530</v>
      </c>
      <c r="B373" s="353" t="s">
        <v>598</v>
      </c>
      <c r="C373" s="718" t="s">
        <v>599</v>
      </c>
      <c r="D373" s="718"/>
      <c r="E373" s="354">
        <v>-100</v>
      </c>
      <c r="F373" s="355">
        <v>-100</v>
      </c>
      <c r="G373" s="356">
        <v>0</v>
      </c>
      <c r="H373" s="354"/>
      <c r="K373" s="347"/>
      <c r="L373" s="347"/>
    </row>
    <row r="374" spans="1:12" ht="13.95" customHeight="1" x14ac:dyDescent="0.3">
      <c r="A374" s="345" t="s">
        <v>530</v>
      </c>
      <c r="B374" s="353" t="s">
        <v>600</v>
      </c>
      <c r="C374" s="718" t="s">
        <v>276</v>
      </c>
      <c r="D374" s="718"/>
      <c r="E374" s="354">
        <v>-1500</v>
      </c>
      <c r="F374" s="355">
        <v>-1500</v>
      </c>
      <c r="G374" s="356">
        <v>-3225.64</v>
      </c>
      <c r="H374" s="354"/>
      <c r="K374" s="347"/>
      <c r="L374" s="347"/>
    </row>
    <row r="375" spans="1:12" ht="13.95" customHeight="1" x14ac:dyDescent="0.3">
      <c r="A375" s="345" t="s">
        <v>530</v>
      </c>
      <c r="B375" s="345" t="s">
        <v>530</v>
      </c>
      <c r="C375" s="719" t="s">
        <v>530</v>
      </c>
      <c r="D375" s="719"/>
      <c r="E375" s="354" t="s">
        <v>530</v>
      </c>
      <c r="F375" s="355" t="s">
        <v>530</v>
      </c>
      <c r="G375" s="356" t="s">
        <v>530</v>
      </c>
      <c r="H375" s="354"/>
      <c r="K375" s="347"/>
      <c r="L375" s="347"/>
    </row>
    <row r="376" spans="1:12" ht="13.95" customHeight="1" x14ac:dyDescent="0.3">
      <c r="A376" s="716" t="s">
        <v>103</v>
      </c>
      <c r="B376" s="716"/>
      <c r="C376" s="716"/>
      <c r="D376" s="347"/>
      <c r="E376" s="350">
        <v>-252100</v>
      </c>
      <c r="F376" s="351">
        <v>-252100</v>
      </c>
      <c r="G376" s="352">
        <v>-249921.08</v>
      </c>
      <c r="H376" s="350"/>
      <c r="K376" s="347"/>
      <c r="L376" s="347"/>
    </row>
    <row r="377" spans="1:12" ht="13.95" customHeight="1" x14ac:dyDescent="0.3">
      <c r="A377" s="345" t="s">
        <v>530</v>
      </c>
      <c r="B377" s="353" t="s">
        <v>601</v>
      </c>
      <c r="C377" s="718" t="s">
        <v>602</v>
      </c>
      <c r="D377" s="718"/>
      <c r="E377" s="354">
        <v>-248000</v>
      </c>
      <c r="F377" s="355">
        <v>-248000</v>
      </c>
      <c r="G377" s="356">
        <v>-247956</v>
      </c>
      <c r="H377" s="354"/>
      <c r="K377" s="347"/>
      <c r="L377" s="347"/>
    </row>
    <row r="378" spans="1:12" ht="13.95" customHeight="1" x14ac:dyDescent="0.3">
      <c r="A378" s="345" t="s">
        <v>530</v>
      </c>
      <c r="B378" s="353" t="s">
        <v>603</v>
      </c>
      <c r="C378" s="718" t="s">
        <v>604</v>
      </c>
      <c r="D378" s="718"/>
      <c r="E378" s="354">
        <v>-3000</v>
      </c>
      <c r="F378" s="355">
        <v>-3000</v>
      </c>
      <c r="G378" s="356">
        <v>-105.4</v>
      </c>
      <c r="H378" s="354"/>
      <c r="K378" s="347"/>
      <c r="L378" s="347"/>
    </row>
    <row r="379" spans="1:12" ht="13.95" customHeight="1" x14ac:dyDescent="0.3">
      <c r="A379" s="345" t="s">
        <v>530</v>
      </c>
      <c r="B379" s="353" t="s">
        <v>605</v>
      </c>
      <c r="C379" s="718" t="s">
        <v>18</v>
      </c>
      <c r="D379" s="718"/>
      <c r="E379" s="354">
        <v>-1100</v>
      </c>
      <c r="F379" s="355">
        <v>-1100</v>
      </c>
      <c r="G379" s="356">
        <v>0</v>
      </c>
      <c r="H379" s="354"/>
      <c r="K379" s="347"/>
      <c r="L379" s="347"/>
    </row>
    <row r="380" spans="1:12" ht="13.95" customHeight="1" x14ac:dyDescent="0.3">
      <c r="A380" s="345" t="s">
        <v>530</v>
      </c>
      <c r="B380" s="353" t="s">
        <v>631</v>
      </c>
      <c r="C380" s="718" t="s">
        <v>632</v>
      </c>
      <c r="D380" s="718"/>
      <c r="E380" s="354">
        <v>0</v>
      </c>
      <c r="F380" s="355">
        <v>0</v>
      </c>
      <c r="G380" s="356">
        <v>-1859.68</v>
      </c>
      <c r="H380" s="354"/>
      <c r="K380" s="347"/>
      <c r="L380" s="347"/>
    </row>
    <row r="381" spans="1:12" ht="13.95" customHeight="1" x14ac:dyDescent="0.3">
      <c r="A381" s="345" t="s">
        <v>530</v>
      </c>
      <c r="B381" s="345" t="s">
        <v>530</v>
      </c>
      <c r="C381" s="719" t="s">
        <v>530</v>
      </c>
      <c r="D381" s="719"/>
      <c r="E381" s="354" t="s">
        <v>530</v>
      </c>
      <c r="F381" s="355" t="s">
        <v>530</v>
      </c>
      <c r="G381" s="356" t="s">
        <v>530</v>
      </c>
      <c r="H381" s="354"/>
      <c r="K381" s="347"/>
      <c r="L381" s="347"/>
    </row>
    <row r="382" spans="1:12" ht="13.95" customHeight="1" x14ac:dyDescent="0.3">
      <c r="A382" s="358" t="s">
        <v>530</v>
      </c>
      <c r="B382" s="358" t="s">
        <v>530</v>
      </c>
      <c r="C382" s="720" t="s">
        <v>530</v>
      </c>
      <c r="D382" s="720"/>
      <c r="E382" s="350" t="s">
        <v>530</v>
      </c>
      <c r="F382" s="351" t="s">
        <v>530</v>
      </c>
      <c r="G382" s="352" t="s">
        <v>530</v>
      </c>
      <c r="H382" s="350"/>
      <c r="K382" s="347"/>
      <c r="L382" s="347"/>
    </row>
    <row r="383" spans="1:12" ht="13.95" customHeight="1" x14ac:dyDescent="0.3">
      <c r="A383" s="716" t="s">
        <v>606</v>
      </c>
      <c r="B383" s="716"/>
      <c r="C383" s="716"/>
      <c r="D383" s="348"/>
      <c r="E383" s="350">
        <v>-2053700</v>
      </c>
      <c r="F383" s="351">
        <v>-2052700</v>
      </c>
      <c r="G383" s="352">
        <v>-2065598.55</v>
      </c>
      <c r="H383" s="350"/>
      <c r="K383" s="347"/>
      <c r="L383" s="347"/>
    </row>
    <row r="384" spans="1:12" ht="13.95" customHeight="1" x14ac:dyDescent="0.3">
      <c r="A384" s="357" t="s">
        <v>530</v>
      </c>
      <c r="B384" s="357" t="s">
        <v>530</v>
      </c>
      <c r="C384" s="716" t="s">
        <v>530</v>
      </c>
      <c r="D384" s="716"/>
      <c r="E384" s="350" t="s">
        <v>530</v>
      </c>
      <c r="F384" s="351" t="s">
        <v>530</v>
      </c>
      <c r="G384" s="352" t="s">
        <v>530</v>
      </c>
      <c r="H384" s="350"/>
      <c r="K384" s="347"/>
      <c r="L384" s="347"/>
    </row>
    <row r="385" spans="1:14" ht="13.95" customHeight="1" x14ac:dyDescent="0.3">
      <c r="A385" s="716" t="s">
        <v>282</v>
      </c>
      <c r="B385" s="716"/>
      <c r="C385" s="716"/>
      <c r="D385" s="348"/>
      <c r="E385" s="350">
        <v>-1425400</v>
      </c>
      <c r="F385" s="351">
        <v>-1424400</v>
      </c>
      <c r="G385" s="352">
        <v>-1409299.33</v>
      </c>
      <c r="H385" s="350"/>
      <c r="K385" s="347"/>
      <c r="L385" s="347"/>
    </row>
    <row r="386" spans="1:14" ht="13.95" customHeight="1" x14ac:dyDescent="0.3">
      <c r="A386" s="357" t="s">
        <v>530</v>
      </c>
      <c r="B386" s="357" t="s">
        <v>530</v>
      </c>
      <c r="C386" s="716" t="s">
        <v>530</v>
      </c>
      <c r="D386" s="716"/>
      <c r="E386" s="350" t="s">
        <v>530</v>
      </c>
      <c r="F386" s="351" t="s">
        <v>530</v>
      </c>
      <c r="G386" s="352" t="s">
        <v>530</v>
      </c>
      <c r="H386" s="350"/>
      <c r="K386" s="347"/>
      <c r="L386" s="347"/>
    </row>
    <row r="387" spans="1:14" ht="13.95" customHeight="1" x14ac:dyDescent="0.3">
      <c r="A387" s="716" t="s">
        <v>285</v>
      </c>
      <c r="B387" s="716"/>
      <c r="C387" s="716"/>
      <c r="D387" s="348"/>
      <c r="E387" s="350">
        <v>-1425400</v>
      </c>
      <c r="F387" s="351">
        <v>-1424400</v>
      </c>
      <c r="G387" s="352">
        <v>-1409299.33</v>
      </c>
      <c r="H387" s="350"/>
      <c r="K387" s="347"/>
      <c r="L387" s="347"/>
    </row>
    <row r="388" spans="1:14" ht="13.95" customHeight="1" x14ac:dyDescent="0.3">
      <c r="A388" s="347"/>
      <c r="B388" s="347"/>
      <c r="C388" s="347"/>
      <c r="D388" s="347"/>
      <c r="E388" s="366"/>
      <c r="F388" s="366"/>
      <c r="G388" s="367"/>
      <c r="H388" s="366"/>
      <c r="K388" s="347"/>
      <c r="L388" s="347"/>
    </row>
    <row r="389" spans="1:14" ht="13.95" customHeight="1" x14ac:dyDescent="0.3">
      <c r="A389" s="347"/>
      <c r="B389" s="347"/>
      <c r="C389" s="347"/>
      <c r="D389" s="347"/>
      <c r="E389" s="366"/>
      <c r="F389" s="366"/>
      <c r="G389" s="367"/>
      <c r="H389" s="366"/>
      <c r="K389" s="347"/>
      <c r="L389" s="347"/>
    </row>
    <row r="390" spans="1:14" ht="13.95" customHeight="1" x14ac:dyDescent="0.25">
      <c r="E390" s="222"/>
      <c r="F390" s="222"/>
      <c r="G390" s="359"/>
      <c r="H390" s="222"/>
    </row>
    <row r="391" spans="1:14" ht="13.95" customHeight="1" x14ac:dyDescent="0.25">
      <c r="E391" s="222"/>
      <c r="F391" s="222"/>
      <c r="G391" s="359"/>
      <c r="H391" s="222"/>
    </row>
    <row r="392" spans="1:14" ht="13.95" customHeight="1" x14ac:dyDescent="0.25">
      <c r="E392" s="222"/>
      <c r="F392" s="222"/>
      <c r="G392" s="359"/>
      <c r="H392" s="222"/>
    </row>
    <row r="393" spans="1:14" ht="13.95" customHeight="1" x14ac:dyDescent="0.25">
      <c r="A393" s="722" t="s">
        <v>641</v>
      </c>
      <c r="B393" s="722"/>
      <c r="C393" s="722"/>
      <c r="D393" s="722"/>
      <c r="E393" s="361"/>
      <c r="F393" s="361"/>
      <c r="G393" s="368"/>
      <c r="H393" s="361"/>
    </row>
    <row r="394" spans="1:14" ht="13.95" customHeight="1" x14ac:dyDescent="0.3">
      <c r="E394" s="361"/>
      <c r="F394" s="361"/>
      <c r="G394" s="368"/>
      <c r="H394" s="361"/>
      <c r="K394" s="369"/>
      <c r="L394" s="370"/>
      <c r="M394" s="347"/>
      <c r="N394" s="347"/>
    </row>
    <row r="395" spans="1:14" ht="13.95" customHeight="1" x14ac:dyDescent="0.3">
      <c r="A395" s="347"/>
      <c r="B395" s="727" t="s">
        <v>51</v>
      </c>
      <c r="C395" s="727"/>
      <c r="D395" s="347"/>
      <c r="E395" s="354" t="s">
        <v>530</v>
      </c>
      <c r="F395" s="355" t="s">
        <v>530</v>
      </c>
      <c r="G395" s="356" t="s">
        <v>530</v>
      </c>
      <c r="H395" s="354"/>
      <c r="K395" s="347"/>
      <c r="L395" s="347"/>
      <c r="M395" s="347"/>
      <c r="N395" s="347"/>
    </row>
    <row r="396" spans="1:14" ht="13.95" customHeight="1" x14ac:dyDescent="0.3">
      <c r="A396" s="716" t="s">
        <v>50</v>
      </c>
      <c r="B396" s="716"/>
      <c r="C396" s="347"/>
      <c r="D396" s="347"/>
      <c r="E396" s="350">
        <v>115000</v>
      </c>
      <c r="F396" s="351">
        <v>115000</v>
      </c>
      <c r="G396" s="352">
        <v>91138.77</v>
      </c>
      <c r="H396" s="350"/>
      <c r="K396" s="347"/>
      <c r="L396" s="347"/>
      <c r="M396" s="347"/>
      <c r="N396" s="347"/>
    </row>
    <row r="397" spans="1:14" ht="13.95" customHeight="1" x14ac:dyDescent="0.3">
      <c r="A397" s="345" t="s">
        <v>530</v>
      </c>
      <c r="B397" s="353" t="s">
        <v>642</v>
      </c>
      <c r="C397" s="718" t="s">
        <v>643</v>
      </c>
      <c r="D397" s="718"/>
      <c r="E397" s="354">
        <v>22000</v>
      </c>
      <c r="F397" s="355">
        <v>22000</v>
      </c>
      <c r="G397" s="356">
        <v>0</v>
      </c>
      <c r="H397" s="354"/>
      <c r="K397" s="347"/>
      <c r="L397" s="347"/>
      <c r="M397" s="347"/>
      <c r="N397" s="347"/>
    </row>
    <row r="398" spans="1:14" ht="13.95" customHeight="1" x14ac:dyDescent="0.3">
      <c r="A398" s="345" t="s">
        <v>530</v>
      </c>
      <c r="B398" s="353" t="s">
        <v>616</v>
      </c>
      <c r="C398" s="718" t="s">
        <v>617</v>
      </c>
      <c r="D398" s="718"/>
      <c r="E398" s="354">
        <v>93000</v>
      </c>
      <c r="F398" s="355">
        <v>93000</v>
      </c>
      <c r="G398" s="356">
        <v>91138.77</v>
      </c>
      <c r="H398" s="354"/>
      <c r="K398" s="347"/>
      <c r="L398" s="347"/>
      <c r="M398" s="347"/>
      <c r="N398" s="347"/>
    </row>
    <row r="399" spans="1:14" ht="13.95" customHeight="1" x14ac:dyDescent="0.3">
      <c r="A399" s="345" t="s">
        <v>530</v>
      </c>
      <c r="B399" s="345" t="s">
        <v>530</v>
      </c>
      <c r="C399" s="719" t="s">
        <v>530</v>
      </c>
      <c r="D399" s="719"/>
      <c r="E399" s="354" t="s">
        <v>530</v>
      </c>
      <c r="F399" s="355" t="s">
        <v>530</v>
      </c>
      <c r="G399" s="356" t="s">
        <v>530</v>
      </c>
      <c r="H399" s="354"/>
      <c r="K399" s="347"/>
      <c r="L399" s="347"/>
      <c r="M399" s="347"/>
      <c r="N399" s="347"/>
    </row>
    <row r="400" spans="1:14" ht="13.95" customHeight="1" x14ac:dyDescent="0.3">
      <c r="A400" s="716" t="s">
        <v>529</v>
      </c>
      <c r="B400" s="716"/>
      <c r="C400" s="347"/>
      <c r="D400" s="347"/>
      <c r="E400" s="350">
        <v>85000</v>
      </c>
      <c r="F400" s="351">
        <v>85000</v>
      </c>
      <c r="G400" s="352">
        <v>130165.71</v>
      </c>
      <c r="H400" s="350"/>
      <c r="K400" s="347"/>
      <c r="L400" s="347"/>
      <c r="M400" s="347"/>
      <c r="N400" s="347"/>
    </row>
    <row r="401" spans="1:14" ht="13.95" customHeight="1" x14ac:dyDescent="0.3">
      <c r="A401" s="345" t="s">
        <v>530</v>
      </c>
      <c r="B401" s="353" t="s">
        <v>531</v>
      </c>
      <c r="C401" s="718" t="s">
        <v>357</v>
      </c>
      <c r="D401" s="718"/>
      <c r="E401" s="354">
        <v>85000</v>
      </c>
      <c r="F401" s="355">
        <v>85000</v>
      </c>
      <c r="G401" s="356">
        <v>130165.71</v>
      </c>
      <c r="H401" s="354"/>
      <c r="K401" s="347"/>
      <c r="L401" s="347"/>
      <c r="M401" s="347"/>
      <c r="N401" s="347"/>
    </row>
    <row r="402" spans="1:14" ht="13.95" customHeight="1" x14ac:dyDescent="0.3">
      <c r="A402" s="345" t="s">
        <v>530</v>
      </c>
      <c r="B402" s="345" t="s">
        <v>530</v>
      </c>
      <c r="C402" s="719" t="s">
        <v>530</v>
      </c>
      <c r="D402" s="719"/>
      <c r="E402" s="354" t="s">
        <v>530</v>
      </c>
      <c r="F402" s="355" t="s">
        <v>530</v>
      </c>
      <c r="G402" s="356" t="s">
        <v>530</v>
      </c>
      <c r="H402" s="354"/>
      <c r="K402" s="347"/>
      <c r="L402" s="347"/>
      <c r="M402" s="347"/>
      <c r="N402" s="347"/>
    </row>
    <row r="403" spans="1:14" ht="13.95" customHeight="1" x14ac:dyDescent="0.3">
      <c r="A403" s="716" t="s">
        <v>110</v>
      </c>
      <c r="B403" s="716"/>
      <c r="C403" s="347"/>
      <c r="D403" s="347"/>
      <c r="E403" s="350">
        <v>2500</v>
      </c>
      <c r="F403" s="351">
        <v>2500</v>
      </c>
      <c r="G403" s="352">
        <v>31331.64</v>
      </c>
      <c r="H403" s="350"/>
      <c r="K403" s="347"/>
      <c r="L403" s="347"/>
      <c r="M403" s="347"/>
      <c r="N403" s="347"/>
    </row>
    <row r="404" spans="1:14" ht="13.95" customHeight="1" x14ac:dyDescent="0.3">
      <c r="A404" s="345" t="s">
        <v>530</v>
      </c>
      <c r="B404" s="353" t="s">
        <v>532</v>
      </c>
      <c r="C404" s="718" t="s">
        <v>533</v>
      </c>
      <c r="D404" s="718"/>
      <c r="E404" s="354">
        <v>2500</v>
      </c>
      <c r="F404" s="355">
        <v>2500</v>
      </c>
      <c r="G404" s="356">
        <v>3156.29</v>
      </c>
      <c r="H404" s="354"/>
      <c r="K404" s="347"/>
      <c r="L404" s="347"/>
      <c r="M404" s="347"/>
      <c r="N404" s="347"/>
    </row>
    <row r="405" spans="1:14" ht="13.95" customHeight="1" x14ac:dyDescent="0.3">
      <c r="A405" s="345" t="s">
        <v>530</v>
      </c>
      <c r="B405" s="353" t="s">
        <v>620</v>
      </c>
      <c r="C405" s="718" t="s">
        <v>621</v>
      </c>
      <c r="D405" s="718"/>
      <c r="E405" s="354">
        <v>0</v>
      </c>
      <c r="F405" s="355">
        <v>0</v>
      </c>
      <c r="G405" s="356">
        <v>28175.35</v>
      </c>
      <c r="H405" s="354"/>
      <c r="K405" s="347"/>
      <c r="L405" s="347"/>
      <c r="M405" s="347"/>
      <c r="N405" s="347"/>
    </row>
    <row r="406" spans="1:14" ht="13.95" customHeight="1" x14ac:dyDescent="0.3">
      <c r="A406" s="345" t="s">
        <v>530</v>
      </c>
      <c r="B406" s="345" t="s">
        <v>530</v>
      </c>
      <c r="C406" s="719" t="s">
        <v>530</v>
      </c>
      <c r="D406" s="719"/>
      <c r="E406" s="354" t="s">
        <v>530</v>
      </c>
      <c r="F406" s="355" t="s">
        <v>530</v>
      </c>
      <c r="G406" s="356" t="s">
        <v>530</v>
      </c>
      <c r="H406" s="354"/>
      <c r="K406" s="347"/>
      <c r="L406" s="347"/>
      <c r="M406" s="347"/>
      <c r="N406" s="347"/>
    </row>
    <row r="407" spans="1:14" ht="13.95" customHeight="1" x14ac:dyDescent="0.3">
      <c r="A407" s="716" t="s">
        <v>53</v>
      </c>
      <c r="B407" s="716"/>
      <c r="C407" s="716"/>
      <c r="D407" s="347"/>
      <c r="E407" s="350">
        <v>126000</v>
      </c>
      <c r="F407" s="351">
        <v>126000</v>
      </c>
      <c r="G407" s="352">
        <v>128774.19</v>
      </c>
      <c r="H407" s="350"/>
      <c r="K407" s="347"/>
      <c r="L407" s="347"/>
      <c r="M407" s="347"/>
      <c r="N407" s="347"/>
    </row>
    <row r="408" spans="1:14" ht="13.95" customHeight="1" x14ac:dyDescent="0.3">
      <c r="A408" s="345" t="s">
        <v>530</v>
      </c>
      <c r="B408" s="353" t="s">
        <v>534</v>
      </c>
      <c r="C408" s="718" t="s">
        <v>221</v>
      </c>
      <c r="D408" s="718"/>
      <c r="E408" s="354">
        <v>126000</v>
      </c>
      <c r="F408" s="355">
        <v>126000</v>
      </c>
      <c r="G408" s="356">
        <v>128774.19</v>
      </c>
      <c r="H408" s="354"/>
      <c r="K408" s="347"/>
      <c r="L408" s="347"/>
      <c r="M408" s="347"/>
      <c r="N408" s="347"/>
    </row>
    <row r="409" spans="1:14" ht="13.95" customHeight="1" x14ac:dyDescent="0.3">
      <c r="A409" s="345" t="s">
        <v>530</v>
      </c>
      <c r="B409" s="345" t="s">
        <v>530</v>
      </c>
      <c r="C409" s="719" t="s">
        <v>530</v>
      </c>
      <c r="D409" s="719"/>
      <c r="E409" s="354" t="s">
        <v>530</v>
      </c>
      <c r="F409" s="355" t="s">
        <v>530</v>
      </c>
      <c r="G409" s="356" t="s">
        <v>530</v>
      </c>
      <c r="H409" s="354"/>
      <c r="K409" s="347"/>
      <c r="L409" s="347"/>
      <c r="M409" s="347"/>
      <c r="N409" s="347"/>
    </row>
    <row r="410" spans="1:14" ht="13.95" customHeight="1" x14ac:dyDescent="0.3">
      <c r="A410" s="358" t="s">
        <v>530</v>
      </c>
      <c r="B410" s="358" t="s">
        <v>530</v>
      </c>
      <c r="C410" s="720" t="s">
        <v>530</v>
      </c>
      <c r="D410" s="720"/>
      <c r="E410" s="350" t="s">
        <v>530</v>
      </c>
      <c r="F410" s="351" t="s">
        <v>530</v>
      </c>
      <c r="G410" s="352" t="s">
        <v>530</v>
      </c>
      <c r="H410" s="350"/>
      <c r="K410" s="347"/>
      <c r="L410" s="347"/>
      <c r="M410" s="347"/>
      <c r="N410" s="347"/>
    </row>
    <row r="411" spans="1:14" ht="13.95" customHeight="1" x14ac:dyDescent="0.3">
      <c r="A411" s="716" t="s">
        <v>535</v>
      </c>
      <c r="B411" s="716"/>
      <c r="C411" s="716"/>
      <c r="D411" s="347"/>
      <c r="E411" s="350">
        <v>328500</v>
      </c>
      <c r="F411" s="351">
        <v>328500</v>
      </c>
      <c r="G411" s="352">
        <v>381410.31</v>
      </c>
      <c r="H411" s="350"/>
      <c r="K411" s="347"/>
      <c r="L411" s="347"/>
      <c r="M411" s="347"/>
      <c r="N411" s="347"/>
    </row>
    <row r="412" spans="1:14" ht="13.95" customHeight="1" x14ac:dyDescent="0.3">
      <c r="A412" s="358" t="s">
        <v>530</v>
      </c>
      <c r="B412" s="358" t="s">
        <v>530</v>
      </c>
      <c r="C412" s="720" t="s">
        <v>530</v>
      </c>
      <c r="D412" s="720"/>
      <c r="E412" s="350" t="s">
        <v>530</v>
      </c>
      <c r="F412" s="351" t="s">
        <v>530</v>
      </c>
      <c r="G412" s="352" t="s">
        <v>530</v>
      </c>
      <c r="H412" s="350"/>
      <c r="K412" s="347"/>
      <c r="L412" s="347"/>
      <c r="M412" s="347"/>
      <c r="N412" s="347"/>
    </row>
    <row r="413" spans="1:14" ht="13.95" customHeight="1" x14ac:dyDescent="0.3">
      <c r="A413" s="716" t="s">
        <v>57</v>
      </c>
      <c r="B413" s="716"/>
      <c r="C413" s="347"/>
      <c r="D413" s="347"/>
      <c r="E413" s="354" t="s">
        <v>530</v>
      </c>
      <c r="F413" s="355" t="s">
        <v>530</v>
      </c>
      <c r="G413" s="356" t="s">
        <v>530</v>
      </c>
      <c r="H413" s="354"/>
      <c r="K413" s="347"/>
      <c r="L413" s="347"/>
      <c r="M413" s="347"/>
      <c r="N413" s="347"/>
    </row>
    <row r="414" spans="1:14" ht="13.95" customHeight="1" x14ac:dyDescent="0.3">
      <c r="A414" s="716" t="s">
        <v>59</v>
      </c>
      <c r="B414" s="716"/>
      <c r="C414" s="347"/>
      <c r="D414" s="347"/>
      <c r="E414" s="350">
        <v>-758400</v>
      </c>
      <c r="F414" s="351">
        <v>-758400</v>
      </c>
      <c r="G414" s="352">
        <v>-731901.9</v>
      </c>
      <c r="H414" s="350"/>
      <c r="K414" s="347"/>
      <c r="L414" s="347"/>
      <c r="M414" s="347"/>
      <c r="N414" s="347"/>
    </row>
    <row r="415" spans="1:14" ht="13.95" customHeight="1" x14ac:dyDescent="0.3">
      <c r="A415" s="716" t="s">
        <v>536</v>
      </c>
      <c r="B415" s="721"/>
      <c r="C415" s="721"/>
      <c r="D415" s="721"/>
      <c r="E415" s="350">
        <v>-627700</v>
      </c>
      <c r="F415" s="351">
        <v>-627700</v>
      </c>
      <c r="G415" s="352">
        <v>-611375.28</v>
      </c>
      <c r="H415" s="350"/>
      <c r="K415" s="347"/>
      <c r="L415" s="347"/>
      <c r="M415" s="347"/>
      <c r="N415" s="347"/>
    </row>
    <row r="416" spans="1:14" ht="13.95" customHeight="1" x14ac:dyDescent="0.3">
      <c r="A416" s="345" t="s">
        <v>530</v>
      </c>
      <c r="B416" s="353" t="s">
        <v>537</v>
      </c>
      <c r="C416" s="718" t="s">
        <v>538</v>
      </c>
      <c r="D416" s="718"/>
      <c r="E416" s="354">
        <v>-448500</v>
      </c>
      <c r="F416" s="355">
        <v>-448500</v>
      </c>
      <c r="G416" s="356">
        <v>-445537.46</v>
      </c>
      <c r="H416" s="354"/>
      <c r="K416" s="347"/>
      <c r="L416" s="347"/>
      <c r="M416" s="347"/>
      <c r="N416" s="347"/>
    </row>
    <row r="417" spans="1:14" ht="13.95" customHeight="1" x14ac:dyDescent="0.3">
      <c r="A417" s="345" t="s">
        <v>530</v>
      </c>
      <c r="B417" s="353" t="s">
        <v>539</v>
      </c>
      <c r="C417" s="718" t="s">
        <v>540</v>
      </c>
      <c r="D417" s="718"/>
      <c r="E417" s="354">
        <v>-62800</v>
      </c>
      <c r="F417" s="355">
        <v>-62800</v>
      </c>
      <c r="G417" s="356">
        <v>-68734.5</v>
      </c>
      <c r="H417" s="354"/>
      <c r="K417" s="347"/>
      <c r="L417" s="347"/>
      <c r="M417" s="347"/>
      <c r="N417" s="347"/>
    </row>
    <row r="418" spans="1:14" ht="13.95" customHeight="1" x14ac:dyDescent="0.3">
      <c r="A418" s="345" t="s">
        <v>530</v>
      </c>
      <c r="B418" s="353" t="s">
        <v>541</v>
      </c>
      <c r="C418" s="718" t="s">
        <v>230</v>
      </c>
      <c r="D418" s="718"/>
      <c r="E418" s="354">
        <v>-115000</v>
      </c>
      <c r="F418" s="355">
        <v>-115000</v>
      </c>
      <c r="G418" s="356">
        <v>-104163.35</v>
      </c>
      <c r="H418" s="354"/>
      <c r="K418" s="347"/>
      <c r="L418" s="347"/>
      <c r="M418" s="347"/>
      <c r="N418" s="347"/>
    </row>
    <row r="419" spans="1:14" ht="13.95" customHeight="1" x14ac:dyDescent="0.3">
      <c r="A419" s="345" t="s">
        <v>530</v>
      </c>
      <c r="B419" s="353" t="s">
        <v>542</v>
      </c>
      <c r="C419" s="718" t="s">
        <v>543</v>
      </c>
      <c r="D419" s="718"/>
      <c r="E419" s="354">
        <v>0</v>
      </c>
      <c r="F419" s="355">
        <v>0</v>
      </c>
      <c r="G419" s="356">
        <v>-8463.99</v>
      </c>
      <c r="H419" s="354"/>
      <c r="K419" s="347"/>
      <c r="L419" s="347"/>
      <c r="M419" s="347"/>
      <c r="N419" s="347"/>
    </row>
    <row r="420" spans="1:14" ht="13.95" customHeight="1" x14ac:dyDescent="0.3">
      <c r="A420" s="345" t="s">
        <v>530</v>
      </c>
      <c r="B420" s="353" t="s">
        <v>544</v>
      </c>
      <c r="C420" s="718" t="s">
        <v>545</v>
      </c>
      <c r="D420" s="718"/>
      <c r="E420" s="354">
        <v>-7700</v>
      </c>
      <c r="F420" s="355">
        <v>-7700</v>
      </c>
      <c r="G420" s="356">
        <v>9199.7099999999991</v>
      </c>
      <c r="H420" s="354"/>
      <c r="K420" s="347"/>
      <c r="L420" s="347"/>
      <c r="M420" s="347"/>
      <c r="N420" s="347"/>
    </row>
    <row r="421" spans="1:14" ht="13.95" customHeight="1" x14ac:dyDescent="0.3">
      <c r="A421" s="345" t="s">
        <v>530</v>
      </c>
      <c r="B421" s="353" t="s">
        <v>546</v>
      </c>
      <c r="C421" s="718" t="s">
        <v>232</v>
      </c>
      <c r="D421" s="718"/>
      <c r="E421" s="354">
        <v>6300</v>
      </c>
      <c r="F421" s="355">
        <v>6300</v>
      </c>
      <c r="G421" s="356">
        <v>6324.31</v>
      </c>
      <c r="H421" s="354"/>
      <c r="K421" s="347"/>
      <c r="L421" s="347"/>
      <c r="M421" s="347"/>
      <c r="N421" s="347"/>
    </row>
    <row r="422" spans="1:14" ht="13.95" customHeight="1" x14ac:dyDescent="0.3">
      <c r="A422" s="716" t="s">
        <v>547</v>
      </c>
      <c r="B422" s="721"/>
      <c r="C422" s="721"/>
      <c r="D422" s="721"/>
      <c r="E422" s="350">
        <v>-130700</v>
      </c>
      <c r="F422" s="351">
        <v>-130700</v>
      </c>
      <c r="G422" s="352">
        <v>-120526.62</v>
      </c>
      <c r="H422" s="350"/>
      <c r="K422" s="347"/>
      <c r="L422" s="347"/>
      <c r="M422" s="347"/>
      <c r="N422" s="347"/>
    </row>
    <row r="423" spans="1:14" ht="13.95" customHeight="1" x14ac:dyDescent="0.3">
      <c r="A423" s="345" t="s">
        <v>530</v>
      </c>
      <c r="B423" s="716" t="s">
        <v>548</v>
      </c>
      <c r="C423" s="721"/>
      <c r="D423" s="721"/>
      <c r="E423" s="350">
        <v>-106800</v>
      </c>
      <c r="F423" s="351">
        <v>-106800</v>
      </c>
      <c r="G423" s="352">
        <v>-101924.48</v>
      </c>
      <c r="H423" s="350"/>
      <c r="K423" s="347"/>
      <c r="L423" s="347"/>
      <c r="M423" s="347"/>
      <c r="N423" s="347"/>
    </row>
    <row r="424" spans="1:14" ht="13.95" customHeight="1" x14ac:dyDescent="0.3">
      <c r="A424" s="345" t="s">
        <v>530</v>
      </c>
      <c r="B424" s="353" t="s">
        <v>549</v>
      </c>
      <c r="C424" s="718" t="s">
        <v>550</v>
      </c>
      <c r="D424" s="718"/>
      <c r="E424" s="354">
        <v>-103600</v>
      </c>
      <c r="F424" s="355">
        <v>-103600</v>
      </c>
      <c r="G424" s="356">
        <v>-100605.59</v>
      </c>
      <c r="H424" s="354"/>
      <c r="K424" s="347"/>
      <c r="L424" s="347"/>
      <c r="M424" s="347"/>
      <c r="N424" s="347"/>
    </row>
    <row r="425" spans="1:14" ht="13.95" customHeight="1" x14ac:dyDescent="0.3">
      <c r="A425" s="345" t="s">
        <v>530</v>
      </c>
      <c r="B425" s="353" t="s">
        <v>551</v>
      </c>
      <c r="C425" s="718" t="s">
        <v>552</v>
      </c>
      <c r="D425" s="718"/>
      <c r="E425" s="354">
        <v>-3200</v>
      </c>
      <c r="F425" s="355">
        <v>-3200</v>
      </c>
      <c r="G425" s="356">
        <v>-4675.26</v>
      </c>
      <c r="H425" s="354"/>
      <c r="K425" s="347"/>
      <c r="L425" s="347"/>
      <c r="M425" s="347"/>
      <c r="N425" s="347"/>
    </row>
    <row r="426" spans="1:14" ht="13.95" customHeight="1" x14ac:dyDescent="0.3">
      <c r="A426" s="345" t="s">
        <v>530</v>
      </c>
      <c r="B426" s="353" t="s">
        <v>553</v>
      </c>
      <c r="C426" s="718" t="s">
        <v>554</v>
      </c>
      <c r="D426" s="718"/>
      <c r="E426" s="354">
        <v>0</v>
      </c>
      <c r="F426" s="355">
        <v>0</v>
      </c>
      <c r="G426" s="356">
        <v>1643.99</v>
      </c>
      <c r="H426" s="354"/>
      <c r="K426" s="347"/>
      <c r="L426" s="347"/>
      <c r="M426" s="347"/>
      <c r="N426" s="347"/>
    </row>
    <row r="427" spans="1:14" ht="13.95" customHeight="1" x14ac:dyDescent="0.3">
      <c r="A427" s="345" t="s">
        <v>530</v>
      </c>
      <c r="B427" s="353" t="s">
        <v>555</v>
      </c>
      <c r="C427" s="718" t="s">
        <v>556</v>
      </c>
      <c r="D427" s="718"/>
      <c r="E427" s="354">
        <v>0</v>
      </c>
      <c r="F427" s="355">
        <v>0</v>
      </c>
      <c r="G427" s="356">
        <v>1712.38</v>
      </c>
      <c r="H427" s="354"/>
      <c r="K427" s="347"/>
      <c r="L427" s="347"/>
      <c r="M427" s="347"/>
      <c r="N427" s="347"/>
    </row>
    <row r="428" spans="1:14" ht="13.95" customHeight="1" x14ac:dyDescent="0.3">
      <c r="A428" s="345" t="s">
        <v>530</v>
      </c>
      <c r="B428" s="716" t="s">
        <v>557</v>
      </c>
      <c r="C428" s="721"/>
      <c r="D428" s="721"/>
      <c r="E428" s="350">
        <v>-23900</v>
      </c>
      <c r="F428" s="351">
        <v>-23900</v>
      </c>
      <c r="G428" s="352">
        <v>-18602.14</v>
      </c>
      <c r="H428" s="350"/>
      <c r="K428" s="347"/>
      <c r="L428" s="347"/>
      <c r="M428" s="347"/>
      <c r="N428" s="347"/>
    </row>
    <row r="429" spans="1:14" ht="13.95" customHeight="1" x14ac:dyDescent="0.3">
      <c r="A429" s="345" t="s">
        <v>530</v>
      </c>
      <c r="B429" s="353" t="s">
        <v>558</v>
      </c>
      <c r="C429" s="718" t="s">
        <v>559</v>
      </c>
      <c r="D429" s="718"/>
      <c r="E429" s="354">
        <v>-8500</v>
      </c>
      <c r="F429" s="355">
        <v>-8500</v>
      </c>
      <c r="G429" s="356">
        <v>-8321.27</v>
      </c>
      <c r="H429" s="354"/>
      <c r="K429" s="347"/>
      <c r="L429" s="347"/>
      <c r="M429" s="347"/>
      <c r="N429" s="347"/>
    </row>
    <row r="430" spans="1:14" ht="13.95" customHeight="1" x14ac:dyDescent="0.3">
      <c r="A430" s="345" t="s">
        <v>530</v>
      </c>
      <c r="B430" s="353" t="s">
        <v>560</v>
      </c>
      <c r="C430" s="718" t="s">
        <v>238</v>
      </c>
      <c r="D430" s="718"/>
      <c r="E430" s="354">
        <v>-11000</v>
      </c>
      <c r="F430" s="355">
        <v>-11000</v>
      </c>
      <c r="G430" s="356">
        <v>-10520.69</v>
      </c>
      <c r="H430" s="354"/>
      <c r="K430" s="347"/>
      <c r="L430" s="347"/>
      <c r="M430" s="347"/>
      <c r="N430" s="347"/>
    </row>
    <row r="431" spans="1:14" ht="13.95" customHeight="1" x14ac:dyDescent="0.3">
      <c r="A431" s="345" t="s">
        <v>530</v>
      </c>
      <c r="B431" s="353" t="s">
        <v>561</v>
      </c>
      <c r="C431" s="718" t="s">
        <v>239</v>
      </c>
      <c r="D431" s="718"/>
      <c r="E431" s="354">
        <v>-4400</v>
      </c>
      <c r="F431" s="355">
        <v>-4400</v>
      </c>
      <c r="G431" s="356">
        <v>-2195.06</v>
      </c>
      <c r="H431" s="354"/>
      <c r="K431" s="347"/>
      <c r="L431" s="347"/>
      <c r="M431" s="347"/>
      <c r="N431" s="347"/>
    </row>
    <row r="432" spans="1:14" ht="13.95" customHeight="1" x14ac:dyDescent="0.3">
      <c r="A432" s="345" t="s">
        <v>530</v>
      </c>
      <c r="B432" s="353" t="s">
        <v>562</v>
      </c>
      <c r="C432" s="718" t="s">
        <v>563</v>
      </c>
      <c r="D432" s="718"/>
      <c r="E432" s="354">
        <v>0</v>
      </c>
      <c r="F432" s="355">
        <v>0</v>
      </c>
      <c r="G432" s="356">
        <v>2406.87</v>
      </c>
      <c r="H432" s="354"/>
      <c r="K432" s="347"/>
      <c r="L432" s="347"/>
      <c r="M432" s="347"/>
      <c r="N432" s="347"/>
    </row>
    <row r="433" spans="1:14" ht="13.95" customHeight="1" x14ac:dyDescent="0.3">
      <c r="A433" s="345" t="s">
        <v>530</v>
      </c>
      <c r="B433" s="353" t="s">
        <v>564</v>
      </c>
      <c r="C433" s="718" t="s">
        <v>565</v>
      </c>
      <c r="D433" s="718"/>
      <c r="E433" s="354">
        <v>0</v>
      </c>
      <c r="F433" s="355">
        <v>0</v>
      </c>
      <c r="G433" s="356">
        <v>28.01</v>
      </c>
      <c r="H433" s="354"/>
      <c r="K433" s="347"/>
      <c r="L433" s="347"/>
      <c r="M433" s="347"/>
      <c r="N433" s="347"/>
    </row>
    <row r="434" spans="1:14" ht="13.95" customHeight="1" x14ac:dyDescent="0.3">
      <c r="A434" s="345" t="s">
        <v>530</v>
      </c>
      <c r="B434" s="345" t="s">
        <v>530</v>
      </c>
      <c r="C434" s="719" t="s">
        <v>530</v>
      </c>
      <c r="D434" s="719"/>
      <c r="E434" s="354" t="s">
        <v>530</v>
      </c>
      <c r="F434" s="355" t="s">
        <v>530</v>
      </c>
      <c r="G434" s="356" t="s">
        <v>530</v>
      </c>
      <c r="H434" s="354"/>
      <c r="K434" s="347"/>
      <c r="L434" s="347"/>
      <c r="M434" s="347"/>
      <c r="N434" s="347"/>
    </row>
    <row r="435" spans="1:14" ht="13.95" customHeight="1" x14ac:dyDescent="0.3">
      <c r="A435" s="716" t="s">
        <v>78</v>
      </c>
      <c r="B435" s="716"/>
      <c r="C435" s="347"/>
      <c r="D435" s="347"/>
      <c r="E435" s="350">
        <v>-148400</v>
      </c>
      <c r="F435" s="351">
        <v>-148400</v>
      </c>
      <c r="G435" s="352">
        <v>-127679.62</v>
      </c>
      <c r="H435" s="350"/>
      <c r="K435" s="347"/>
      <c r="L435" s="347"/>
      <c r="M435" s="347"/>
      <c r="N435" s="347"/>
    </row>
    <row r="436" spans="1:14" ht="13.95" customHeight="1" x14ac:dyDescent="0.3">
      <c r="A436" s="345" t="s">
        <v>530</v>
      </c>
      <c r="B436" s="353" t="s">
        <v>639</v>
      </c>
      <c r="C436" s="718" t="s">
        <v>640</v>
      </c>
      <c r="D436" s="718"/>
      <c r="E436" s="354">
        <v>-3000</v>
      </c>
      <c r="F436" s="355">
        <v>-3000</v>
      </c>
      <c r="G436" s="356">
        <v>0</v>
      </c>
      <c r="H436" s="354"/>
      <c r="K436" s="347"/>
      <c r="L436" s="347"/>
      <c r="M436" s="347"/>
      <c r="N436" s="347"/>
    </row>
    <row r="437" spans="1:14" ht="13.95" customHeight="1" x14ac:dyDescent="0.3">
      <c r="A437" s="345" t="s">
        <v>530</v>
      </c>
      <c r="B437" s="353" t="s">
        <v>566</v>
      </c>
      <c r="C437" s="718" t="s">
        <v>567</v>
      </c>
      <c r="D437" s="718"/>
      <c r="E437" s="354">
        <v>-2000</v>
      </c>
      <c r="F437" s="355">
        <v>-2000</v>
      </c>
      <c r="G437" s="356">
        <v>-116.41</v>
      </c>
      <c r="H437" s="354"/>
      <c r="K437" s="347"/>
      <c r="L437" s="347"/>
      <c r="M437" s="347"/>
      <c r="N437" s="347"/>
    </row>
    <row r="438" spans="1:14" ht="13.95" customHeight="1" x14ac:dyDescent="0.3">
      <c r="A438" s="345" t="s">
        <v>530</v>
      </c>
      <c r="B438" s="353" t="s">
        <v>568</v>
      </c>
      <c r="C438" s="718" t="s">
        <v>242</v>
      </c>
      <c r="D438" s="718"/>
      <c r="E438" s="354">
        <v>-1200</v>
      </c>
      <c r="F438" s="355">
        <v>-1200</v>
      </c>
      <c r="G438" s="356">
        <v>-1115.94</v>
      </c>
      <c r="H438" s="354"/>
      <c r="K438" s="347"/>
      <c r="L438" s="347"/>
      <c r="M438" s="347"/>
      <c r="N438" s="347"/>
    </row>
    <row r="439" spans="1:14" ht="13.95" customHeight="1" x14ac:dyDescent="0.3">
      <c r="A439" s="345" t="s">
        <v>530</v>
      </c>
      <c r="B439" s="353" t="s">
        <v>569</v>
      </c>
      <c r="C439" s="718" t="s">
        <v>570</v>
      </c>
      <c r="D439" s="718"/>
      <c r="E439" s="354">
        <v>-100</v>
      </c>
      <c r="F439" s="355">
        <v>-100</v>
      </c>
      <c r="G439" s="356">
        <v>0</v>
      </c>
      <c r="H439" s="354"/>
      <c r="K439" s="347"/>
      <c r="L439" s="347"/>
      <c r="M439" s="347"/>
      <c r="N439" s="347"/>
    </row>
    <row r="440" spans="1:14" ht="13.95" customHeight="1" x14ac:dyDescent="0.3">
      <c r="A440" s="345" t="s">
        <v>530</v>
      </c>
      <c r="B440" s="353" t="s">
        <v>571</v>
      </c>
      <c r="C440" s="718" t="s">
        <v>572</v>
      </c>
      <c r="D440" s="718"/>
      <c r="E440" s="354">
        <v>-1200</v>
      </c>
      <c r="F440" s="355">
        <v>-1200</v>
      </c>
      <c r="G440" s="356">
        <v>0</v>
      </c>
      <c r="H440" s="354"/>
      <c r="K440" s="347"/>
      <c r="L440" s="347"/>
      <c r="M440" s="347"/>
      <c r="N440" s="347"/>
    </row>
    <row r="441" spans="1:14" ht="13.95" customHeight="1" x14ac:dyDescent="0.3">
      <c r="A441" s="345" t="s">
        <v>530</v>
      </c>
      <c r="B441" s="353" t="s">
        <v>573</v>
      </c>
      <c r="C441" s="718" t="s">
        <v>574</v>
      </c>
      <c r="D441" s="718"/>
      <c r="E441" s="354">
        <v>-13000</v>
      </c>
      <c r="F441" s="355">
        <v>-13000</v>
      </c>
      <c r="G441" s="356">
        <v>-5681.54</v>
      </c>
      <c r="H441" s="354"/>
      <c r="K441" s="347"/>
      <c r="L441" s="347"/>
      <c r="M441" s="347"/>
      <c r="N441" s="347"/>
    </row>
    <row r="442" spans="1:14" ht="13.95" customHeight="1" x14ac:dyDescent="0.3">
      <c r="A442" s="345" t="s">
        <v>530</v>
      </c>
      <c r="B442" s="353" t="s">
        <v>575</v>
      </c>
      <c r="C442" s="718" t="s">
        <v>576</v>
      </c>
      <c r="D442" s="718"/>
      <c r="E442" s="354">
        <v>-200</v>
      </c>
      <c r="F442" s="355">
        <v>-200</v>
      </c>
      <c r="G442" s="356">
        <v>-26.5</v>
      </c>
      <c r="H442" s="354"/>
      <c r="K442" s="347"/>
      <c r="L442" s="347"/>
      <c r="M442" s="347"/>
      <c r="N442" s="347"/>
    </row>
    <row r="443" spans="1:14" ht="13.95" customHeight="1" x14ac:dyDescent="0.3">
      <c r="A443" s="345" t="s">
        <v>530</v>
      </c>
      <c r="B443" s="353" t="s">
        <v>577</v>
      </c>
      <c r="C443" s="718" t="s">
        <v>578</v>
      </c>
      <c r="D443" s="718"/>
      <c r="E443" s="354">
        <v>-1000</v>
      </c>
      <c r="F443" s="355">
        <v>-1000</v>
      </c>
      <c r="G443" s="356">
        <v>-1181.5</v>
      </c>
      <c r="H443" s="354"/>
      <c r="K443" s="347"/>
      <c r="L443" s="347"/>
      <c r="M443" s="347"/>
      <c r="N443" s="347"/>
    </row>
    <row r="444" spans="1:14" ht="13.95" customHeight="1" x14ac:dyDescent="0.3">
      <c r="A444" s="345" t="s">
        <v>530</v>
      </c>
      <c r="B444" s="353" t="s">
        <v>579</v>
      </c>
      <c r="C444" s="718" t="s">
        <v>580</v>
      </c>
      <c r="D444" s="718"/>
      <c r="E444" s="354">
        <v>-103000</v>
      </c>
      <c r="F444" s="355">
        <v>-103000</v>
      </c>
      <c r="G444" s="356">
        <v>-101754.61</v>
      </c>
      <c r="H444" s="354"/>
      <c r="K444" s="347"/>
      <c r="L444" s="347"/>
      <c r="M444" s="347"/>
      <c r="N444" s="347"/>
    </row>
    <row r="445" spans="1:14" ht="13.95" customHeight="1" x14ac:dyDescent="0.3">
      <c r="A445" s="345" t="s">
        <v>530</v>
      </c>
      <c r="B445" s="353" t="s">
        <v>581</v>
      </c>
      <c r="C445" s="718" t="s">
        <v>249</v>
      </c>
      <c r="D445" s="718"/>
      <c r="E445" s="354">
        <v>-3500</v>
      </c>
      <c r="F445" s="355">
        <v>-3500</v>
      </c>
      <c r="G445" s="356">
        <v>-2889.07</v>
      </c>
      <c r="H445" s="354"/>
      <c r="K445" s="347"/>
      <c r="L445" s="347"/>
      <c r="M445" s="347"/>
      <c r="N445" s="347"/>
    </row>
    <row r="446" spans="1:14" ht="13.95" customHeight="1" x14ac:dyDescent="0.3">
      <c r="A446" s="345" t="s">
        <v>530</v>
      </c>
      <c r="B446" s="353" t="s">
        <v>644</v>
      </c>
      <c r="C446" s="718" t="s">
        <v>645</v>
      </c>
      <c r="D446" s="718"/>
      <c r="E446" s="354">
        <v>-8000</v>
      </c>
      <c r="F446" s="355">
        <v>-8000</v>
      </c>
      <c r="G446" s="356">
        <v>-6737.32</v>
      </c>
      <c r="H446" s="354"/>
      <c r="K446" s="347"/>
      <c r="L446" s="347"/>
      <c r="M446" s="347"/>
      <c r="N446" s="347"/>
    </row>
    <row r="447" spans="1:14" ht="13.95" customHeight="1" x14ac:dyDescent="0.3">
      <c r="A447" s="345" t="s">
        <v>530</v>
      </c>
      <c r="B447" s="353" t="s">
        <v>582</v>
      </c>
      <c r="C447" s="718" t="s">
        <v>344</v>
      </c>
      <c r="D447" s="718"/>
      <c r="E447" s="354">
        <v>-7000</v>
      </c>
      <c r="F447" s="355">
        <v>-7000</v>
      </c>
      <c r="G447" s="356">
        <v>-5795.73</v>
      </c>
      <c r="H447" s="354"/>
      <c r="K447" s="347"/>
      <c r="L447" s="347"/>
      <c r="M447" s="347"/>
      <c r="N447" s="347"/>
    </row>
    <row r="448" spans="1:14" ht="13.95" customHeight="1" x14ac:dyDescent="0.3">
      <c r="A448" s="345" t="s">
        <v>530</v>
      </c>
      <c r="B448" s="353" t="s">
        <v>583</v>
      </c>
      <c r="C448" s="718" t="s">
        <v>253</v>
      </c>
      <c r="D448" s="718"/>
      <c r="E448" s="354">
        <v>-2000</v>
      </c>
      <c r="F448" s="355">
        <v>-2000</v>
      </c>
      <c r="G448" s="356">
        <v>-176</v>
      </c>
      <c r="H448" s="354"/>
      <c r="K448" s="347"/>
      <c r="L448" s="347"/>
      <c r="M448" s="347"/>
      <c r="N448" s="347"/>
    </row>
    <row r="449" spans="1:14" ht="13.95" customHeight="1" x14ac:dyDescent="0.3">
      <c r="A449" s="345" t="s">
        <v>530</v>
      </c>
      <c r="B449" s="353" t="s">
        <v>584</v>
      </c>
      <c r="C449" s="718" t="s">
        <v>254</v>
      </c>
      <c r="D449" s="718"/>
      <c r="E449" s="354">
        <v>-3200</v>
      </c>
      <c r="F449" s="355">
        <v>-3200</v>
      </c>
      <c r="G449" s="356">
        <v>-2205</v>
      </c>
      <c r="H449" s="354"/>
      <c r="K449" s="347"/>
      <c r="L449" s="347"/>
      <c r="M449" s="347"/>
      <c r="N449" s="347"/>
    </row>
    <row r="450" spans="1:14" ht="13.95" customHeight="1" x14ac:dyDescent="0.3">
      <c r="A450" s="345" t="s">
        <v>530</v>
      </c>
      <c r="B450" s="345" t="s">
        <v>530</v>
      </c>
      <c r="C450" s="719" t="s">
        <v>530</v>
      </c>
      <c r="D450" s="719"/>
      <c r="E450" s="354" t="s">
        <v>530</v>
      </c>
      <c r="F450" s="355" t="s">
        <v>530</v>
      </c>
      <c r="G450" s="356" t="s">
        <v>530</v>
      </c>
      <c r="H450" s="354"/>
      <c r="K450" s="347"/>
      <c r="L450" s="347"/>
      <c r="M450" s="347"/>
      <c r="N450" s="347"/>
    </row>
    <row r="451" spans="1:14" ht="13.95" customHeight="1" x14ac:dyDescent="0.3">
      <c r="A451" s="716" t="s">
        <v>90</v>
      </c>
      <c r="B451" s="716"/>
      <c r="C451" s="716"/>
      <c r="D451" s="347"/>
      <c r="E451" s="350">
        <v>-16100</v>
      </c>
      <c r="F451" s="351">
        <v>-16100</v>
      </c>
      <c r="G451" s="352">
        <v>-48500.480000000003</v>
      </c>
      <c r="H451" s="350"/>
      <c r="K451" s="347"/>
      <c r="L451" s="347"/>
      <c r="M451" s="347"/>
      <c r="N451" s="347"/>
    </row>
    <row r="452" spans="1:14" ht="13.95" customHeight="1" x14ac:dyDescent="0.3">
      <c r="A452" s="345" t="s">
        <v>530</v>
      </c>
      <c r="B452" s="353" t="s">
        <v>585</v>
      </c>
      <c r="C452" s="718" t="s">
        <v>257</v>
      </c>
      <c r="D452" s="718"/>
      <c r="E452" s="354">
        <v>-700</v>
      </c>
      <c r="F452" s="355">
        <v>-700</v>
      </c>
      <c r="G452" s="356">
        <v>-177.72</v>
      </c>
      <c r="H452" s="354"/>
      <c r="K452" s="347"/>
      <c r="L452" s="347"/>
      <c r="M452" s="347"/>
      <c r="N452" s="347"/>
    </row>
    <row r="453" spans="1:14" ht="13.95" customHeight="1" x14ac:dyDescent="0.3">
      <c r="A453" s="345" t="s">
        <v>530</v>
      </c>
      <c r="B453" s="353" t="s">
        <v>586</v>
      </c>
      <c r="C453" s="718" t="s">
        <v>308</v>
      </c>
      <c r="D453" s="718"/>
      <c r="E453" s="354">
        <v>-100</v>
      </c>
      <c r="F453" s="355">
        <v>-100</v>
      </c>
      <c r="G453" s="356">
        <v>-78.069999999999993</v>
      </c>
      <c r="H453" s="354"/>
      <c r="K453" s="347"/>
      <c r="L453" s="347"/>
      <c r="M453" s="347"/>
      <c r="N453" s="347"/>
    </row>
    <row r="454" spans="1:14" ht="13.95" customHeight="1" x14ac:dyDescent="0.3">
      <c r="A454" s="345" t="s">
        <v>530</v>
      </c>
      <c r="B454" s="353" t="s">
        <v>587</v>
      </c>
      <c r="C454" s="718" t="s">
        <v>588</v>
      </c>
      <c r="D454" s="718"/>
      <c r="E454" s="354">
        <v>-300</v>
      </c>
      <c r="F454" s="355">
        <v>-300</v>
      </c>
      <c r="G454" s="356">
        <v>-307.2</v>
      </c>
      <c r="H454" s="354"/>
      <c r="K454" s="347"/>
      <c r="L454" s="347"/>
      <c r="M454" s="347"/>
      <c r="N454" s="347"/>
    </row>
    <row r="455" spans="1:14" ht="13.95" customHeight="1" x14ac:dyDescent="0.3">
      <c r="A455" s="345" t="s">
        <v>530</v>
      </c>
      <c r="B455" s="353" t="s">
        <v>589</v>
      </c>
      <c r="C455" s="718" t="s">
        <v>259</v>
      </c>
      <c r="D455" s="718"/>
      <c r="E455" s="354">
        <v>-100</v>
      </c>
      <c r="F455" s="355">
        <v>-100</v>
      </c>
      <c r="G455" s="356">
        <v>0</v>
      </c>
      <c r="H455" s="354"/>
      <c r="K455" s="347"/>
      <c r="L455" s="347"/>
      <c r="M455" s="347"/>
      <c r="N455" s="347"/>
    </row>
    <row r="456" spans="1:14" ht="13.95" customHeight="1" x14ac:dyDescent="0.3">
      <c r="A456" s="345" t="s">
        <v>530</v>
      </c>
      <c r="B456" s="353" t="s">
        <v>590</v>
      </c>
      <c r="C456" s="718" t="s">
        <v>261</v>
      </c>
      <c r="D456" s="718"/>
      <c r="E456" s="354">
        <v>-1700</v>
      </c>
      <c r="F456" s="355">
        <v>-1700</v>
      </c>
      <c r="G456" s="356">
        <v>-1752.37</v>
      </c>
      <c r="H456" s="354"/>
      <c r="K456" s="347"/>
      <c r="L456" s="347"/>
      <c r="M456" s="347"/>
      <c r="N456" s="347"/>
    </row>
    <row r="457" spans="1:14" ht="13.95" customHeight="1" x14ac:dyDescent="0.3">
      <c r="A457" s="345" t="s">
        <v>530</v>
      </c>
      <c r="B457" s="353" t="s">
        <v>591</v>
      </c>
      <c r="C457" s="718" t="s">
        <v>263</v>
      </c>
      <c r="D457" s="718"/>
      <c r="E457" s="354">
        <v>-200</v>
      </c>
      <c r="F457" s="355">
        <v>-200</v>
      </c>
      <c r="G457" s="356">
        <v>-188.59</v>
      </c>
      <c r="H457" s="354"/>
      <c r="K457" s="347"/>
      <c r="L457" s="347"/>
      <c r="M457" s="347"/>
      <c r="N457" s="347"/>
    </row>
    <row r="458" spans="1:14" ht="13.95" customHeight="1" x14ac:dyDescent="0.3">
      <c r="A458" s="345" t="s">
        <v>530</v>
      </c>
      <c r="B458" s="353" t="s">
        <v>592</v>
      </c>
      <c r="C458" s="718" t="s">
        <v>264</v>
      </c>
      <c r="D458" s="718"/>
      <c r="E458" s="354">
        <v>-4900</v>
      </c>
      <c r="F458" s="355">
        <v>-4900</v>
      </c>
      <c r="G458" s="356">
        <v>-31687.93</v>
      </c>
      <c r="H458" s="354"/>
      <c r="K458" s="347"/>
      <c r="L458" s="347"/>
      <c r="M458" s="347"/>
      <c r="N458" s="347"/>
    </row>
    <row r="459" spans="1:14" ht="13.95" customHeight="1" x14ac:dyDescent="0.3">
      <c r="A459" s="345" t="s">
        <v>530</v>
      </c>
      <c r="B459" s="353" t="s">
        <v>593</v>
      </c>
      <c r="C459" s="718" t="s">
        <v>594</v>
      </c>
      <c r="D459" s="718"/>
      <c r="E459" s="354">
        <v>-2600</v>
      </c>
      <c r="F459" s="355">
        <v>-2600</v>
      </c>
      <c r="G459" s="356">
        <v>-4518.67</v>
      </c>
      <c r="H459" s="354"/>
      <c r="K459" s="347"/>
      <c r="L459" s="347"/>
      <c r="M459" s="347"/>
      <c r="N459" s="347"/>
    </row>
    <row r="460" spans="1:14" ht="13.95" customHeight="1" x14ac:dyDescent="0.3">
      <c r="A460" s="345" t="s">
        <v>530</v>
      </c>
      <c r="B460" s="353" t="s">
        <v>595</v>
      </c>
      <c r="C460" s="718" t="s">
        <v>271</v>
      </c>
      <c r="D460" s="718"/>
      <c r="E460" s="354">
        <v>-3500</v>
      </c>
      <c r="F460" s="355">
        <v>-3500</v>
      </c>
      <c r="G460" s="356">
        <v>-2730.2</v>
      </c>
      <c r="H460" s="354"/>
      <c r="K460" s="347"/>
      <c r="L460" s="347"/>
      <c r="M460" s="347"/>
      <c r="N460" s="347"/>
    </row>
    <row r="461" spans="1:14" ht="13.95" customHeight="1" x14ac:dyDescent="0.3">
      <c r="A461" s="345" t="s">
        <v>530</v>
      </c>
      <c r="B461" s="353" t="s">
        <v>598</v>
      </c>
      <c r="C461" s="718" t="s">
        <v>599</v>
      </c>
      <c r="D461" s="718"/>
      <c r="E461" s="354">
        <v>-500</v>
      </c>
      <c r="F461" s="355">
        <v>-500</v>
      </c>
      <c r="G461" s="356">
        <v>0</v>
      </c>
      <c r="H461" s="354"/>
      <c r="K461" s="347"/>
      <c r="L461" s="347"/>
      <c r="M461" s="347"/>
      <c r="N461" s="347"/>
    </row>
    <row r="462" spans="1:14" ht="13.95" customHeight="1" x14ac:dyDescent="0.3">
      <c r="A462" s="345" t="s">
        <v>530</v>
      </c>
      <c r="B462" s="353" t="s">
        <v>600</v>
      </c>
      <c r="C462" s="718" t="s">
        <v>276</v>
      </c>
      <c r="D462" s="718"/>
      <c r="E462" s="354">
        <v>-1500</v>
      </c>
      <c r="F462" s="355">
        <v>-1500</v>
      </c>
      <c r="G462" s="356">
        <v>-7059.73</v>
      </c>
      <c r="H462" s="354"/>
      <c r="K462" s="347"/>
      <c r="L462" s="347"/>
      <c r="M462" s="347"/>
      <c r="N462" s="347"/>
    </row>
    <row r="463" spans="1:14" ht="13.95" customHeight="1" x14ac:dyDescent="0.3">
      <c r="A463" s="345" t="s">
        <v>530</v>
      </c>
      <c r="B463" s="345" t="s">
        <v>530</v>
      </c>
      <c r="C463" s="719" t="s">
        <v>530</v>
      </c>
      <c r="D463" s="719"/>
      <c r="E463" s="354" t="s">
        <v>530</v>
      </c>
      <c r="F463" s="355" t="s">
        <v>530</v>
      </c>
      <c r="G463" s="356" t="s">
        <v>530</v>
      </c>
      <c r="H463" s="354"/>
      <c r="K463" s="347"/>
      <c r="L463" s="347"/>
      <c r="M463" s="347"/>
      <c r="N463" s="347"/>
    </row>
    <row r="464" spans="1:14" ht="13.95" customHeight="1" x14ac:dyDescent="0.3">
      <c r="A464" s="716" t="s">
        <v>103</v>
      </c>
      <c r="B464" s="716"/>
      <c r="C464" s="716"/>
      <c r="D464" s="347"/>
      <c r="E464" s="350">
        <v>-161900</v>
      </c>
      <c r="F464" s="351">
        <v>-161900</v>
      </c>
      <c r="G464" s="352">
        <v>-136680.19</v>
      </c>
      <c r="H464" s="350"/>
      <c r="K464" s="347"/>
      <c r="L464" s="347"/>
      <c r="M464" s="347"/>
      <c r="N464" s="347"/>
    </row>
    <row r="465" spans="1:14" ht="13.95" customHeight="1" x14ac:dyDescent="0.3">
      <c r="A465" s="345" t="s">
        <v>530</v>
      </c>
      <c r="B465" s="353" t="s">
        <v>610</v>
      </c>
      <c r="C465" s="718" t="s">
        <v>611</v>
      </c>
      <c r="D465" s="718"/>
      <c r="E465" s="354">
        <v>-160000</v>
      </c>
      <c r="F465" s="355">
        <v>-160000</v>
      </c>
      <c r="G465" s="356">
        <v>-136622.59</v>
      </c>
      <c r="H465" s="354"/>
      <c r="K465" s="347"/>
      <c r="L465" s="347"/>
      <c r="M465" s="347"/>
      <c r="N465" s="347"/>
    </row>
    <row r="466" spans="1:14" ht="13.95" customHeight="1" x14ac:dyDescent="0.3">
      <c r="A466" s="345" t="s">
        <v>530</v>
      </c>
      <c r="B466" s="353" t="s">
        <v>603</v>
      </c>
      <c r="C466" s="718" t="s">
        <v>604</v>
      </c>
      <c r="D466" s="718"/>
      <c r="E466" s="354">
        <v>-1300</v>
      </c>
      <c r="F466" s="355">
        <v>-1300</v>
      </c>
      <c r="G466" s="356">
        <v>0</v>
      </c>
      <c r="H466" s="354"/>
      <c r="K466" s="347"/>
      <c r="L466" s="347"/>
      <c r="M466" s="347"/>
      <c r="N466" s="347"/>
    </row>
    <row r="467" spans="1:14" ht="13.95" customHeight="1" x14ac:dyDescent="0.3">
      <c r="A467" s="345" t="s">
        <v>530</v>
      </c>
      <c r="B467" s="353" t="s">
        <v>629</v>
      </c>
      <c r="C467" s="718" t="s">
        <v>630</v>
      </c>
      <c r="D467" s="718"/>
      <c r="E467" s="354">
        <v>0</v>
      </c>
      <c r="F467" s="355">
        <v>0</v>
      </c>
      <c r="G467" s="356">
        <v>-57.6</v>
      </c>
      <c r="H467" s="354"/>
      <c r="K467" s="347"/>
      <c r="L467" s="347"/>
      <c r="M467" s="347"/>
      <c r="N467" s="347"/>
    </row>
    <row r="468" spans="1:14" ht="13.95" customHeight="1" x14ac:dyDescent="0.3">
      <c r="A468" s="345" t="s">
        <v>530</v>
      </c>
      <c r="B468" s="353" t="s">
        <v>605</v>
      </c>
      <c r="C468" s="718" t="s">
        <v>18</v>
      </c>
      <c r="D468" s="718"/>
      <c r="E468" s="354">
        <v>-600</v>
      </c>
      <c r="F468" s="355">
        <v>-600</v>
      </c>
      <c r="G468" s="356">
        <v>0</v>
      </c>
      <c r="H468" s="354"/>
      <c r="K468" s="347"/>
      <c r="L468" s="347"/>
      <c r="M468" s="347"/>
      <c r="N468" s="347"/>
    </row>
    <row r="469" spans="1:14" ht="13.95" customHeight="1" x14ac:dyDescent="0.3">
      <c r="A469" s="345" t="s">
        <v>530</v>
      </c>
      <c r="B469" s="345" t="s">
        <v>530</v>
      </c>
      <c r="C469" s="719" t="s">
        <v>530</v>
      </c>
      <c r="D469" s="719"/>
      <c r="E469" s="354" t="s">
        <v>530</v>
      </c>
      <c r="F469" s="355" t="s">
        <v>530</v>
      </c>
      <c r="G469" s="356" t="s">
        <v>530</v>
      </c>
      <c r="H469" s="354"/>
      <c r="K469" s="347"/>
      <c r="L469" s="347"/>
      <c r="M469" s="347"/>
      <c r="N469" s="347"/>
    </row>
    <row r="470" spans="1:14" ht="13.95" customHeight="1" x14ac:dyDescent="0.3">
      <c r="A470" s="358" t="s">
        <v>530</v>
      </c>
      <c r="B470" s="358" t="s">
        <v>530</v>
      </c>
      <c r="C470" s="720" t="s">
        <v>530</v>
      </c>
      <c r="D470" s="720"/>
      <c r="E470" s="350" t="s">
        <v>530</v>
      </c>
      <c r="F470" s="351" t="s">
        <v>530</v>
      </c>
      <c r="G470" s="352" t="s">
        <v>530</v>
      </c>
      <c r="H470" s="350"/>
      <c r="K470" s="347"/>
      <c r="L470" s="347"/>
      <c r="M470" s="347"/>
      <c r="N470" s="347"/>
    </row>
    <row r="471" spans="1:14" ht="13.95" customHeight="1" x14ac:dyDescent="0.3">
      <c r="A471" s="716" t="s">
        <v>606</v>
      </c>
      <c r="B471" s="716"/>
      <c r="C471" s="716"/>
      <c r="D471" s="347"/>
      <c r="E471" s="350">
        <v>-1084800</v>
      </c>
      <c r="F471" s="351">
        <v>-1084800</v>
      </c>
      <c r="G471" s="352">
        <v>-1044762.19</v>
      </c>
      <c r="H471" s="350"/>
      <c r="K471" s="347"/>
      <c r="L471" s="347"/>
      <c r="M471" s="347"/>
      <c r="N471" s="347"/>
    </row>
    <row r="472" spans="1:14" ht="13.95" customHeight="1" x14ac:dyDescent="0.3">
      <c r="A472" s="358" t="s">
        <v>530</v>
      </c>
      <c r="B472" s="358" t="s">
        <v>530</v>
      </c>
      <c r="C472" s="720" t="s">
        <v>530</v>
      </c>
      <c r="D472" s="720"/>
      <c r="E472" s="350" t="s">
        <v>530</v>
      </c>
      <c r="F472" s="351" t="s">
        <v>530</v>
      </c>
      <c r="G472" s="352" t="s">
        <v>530</v>
      </c>
      <c r="H472" s="350"/>
      <c r="K472" s="347"/>
      <c r="L472" s="347"/>
      <c r="M472" s="347"/>
      <c r="N472" s="347"/>
    </row>
    <row r="473" spans="1:14" ht="13.95" customHeight="1" x14ac:dyDescent="0.3">
      <c r="A473" s="716" t="s">
        <v>282</v>
      </c>
      <c r="B473" s="716"/>
      <c r="C473" s="716"/>
      <c r="D473" s="347"/>
      <c r="E473" s="350">
        <v>-756300</v>
      </c>
      <c r="F473" s="351">
        <v>-756300</v>
      </c>
      <c r="G473" s="352">
        <v>-663351.88</v>
      </c>
      <c r="H473" s="350"/>
      <c r="K473" s="347"/>
      <c r="L473" s="347"/>
      <c r="M473" s="347"/>
      <c r="N473" s="347"/>
    </row>
    <row r="474" spans="1:14" ht="13.95" customHeight="1" x14ac:dyDescent="0.3">
      <c r="A474" s="358" t="s">
        <v>530</v>
      </c>
      <c r="B474" s="358" t="s">
        <v>530</v>
      </c>
      <c r="C474" s="720" t="s">
        <v>530</v>
      </c>
      <c r="D474" s="720"/>
      <c r="E474" s="350" t="s">
        <v>530</v>
      </c>
      <c r="F474" s="351" t="s">
        <v>530</v>
      </c>
      <c r="G474" s="352" t="s">
        <v>530</v>
      </c>
      <c r="H474" s="350"/>
      <c r="K474" s="347"/>
      <c r="L474" s="347"/>
      <c r="M474" s="347"/>
      <c r="N474" s="347"/>
    </row>
    <row r="475" spans="1:14" ht="13.95" customHeight="1" x14ac:dyDescent="0.3">
      <c r="A475" s="716" t="s">
        <v>313</v>
      </c>
      <c r="B475" s="716"/>
      <c r="C475" s="716"/>
      <c r="D475" s="347"/>
      <c r="E475" s="354" t="s">
        <v>530</v>
      </c>
      <c r="F475" s="355" t="s">
        <v>530</v>
      </c>
      <c r="G475" s="356" t="s">
        <v>530</v>
      </c>
      <c r="H475" s="354"/>
      <c r="K475" s="347"/>
      <c r="L475" s="347"/>
      <c r="M475" s="347"/>
      <c r="N475" s="347"/>
    </row>
    <row r="476" spans="1:14" ht="13.95" customHeight="1" x14ac:dyDescent="0.3">
      <c r="A476" s="716" t="s">
        <v>646</v>
      </c>
      <c r="B476" s="716"/>
      <c r="C476" s="716"/>
      <c r="D476" s="347"/>
      <c r="E476" s="350">
        <v>0</v>
      </c>
      <c r="F476" s="351">
        <v>0</v>
      </c>
      <c r="G476" s="352">
        <v>-5132.96</v>
      </c>
      <c r="H476" s="350"/>
      <c r="K476" s="347"/>
      <c r="L476" s="347"/>
      <c r="M476" s="347"/>
      <c r="N476" s="347"/>
    </row>
    <row r="477" spans="1:14" ht="13.95" customHeight="1" x14ac:dyDescent="0.3">
      <c r="A477" s="345" t="s">
        <v>530</v>
      </c>
      <c r="B477" s="353" t="s">
        <v>647</v>
      </c>
      <c r="C477" s="718" t="s">
        <v>648</v>
      </c>
      <c r="D477" s="718"/>
      <c r="E477" s="354">
        <v>0</v>
      </c>
      <c r="F477" s="355">
        <v>0</v>
      </c>
      <c r="G477" s="356">
        <v>-5132.96</v>
      </c>
      <c r="H477" s="354"/>
      <c r="K477" s="347"/>
      <c r="L477" s="347"/>
      <c r="M477" s="347"/>
      <c r="N477" s="347"/>
    </row>
    <row r="478" spans="1:14" ht="13.95" customHeight="1" x14ac:dyDescent="0.3">
      <c r="A478" s="345" t="s">
        <v>530</v>
      </c>
      <c r="B478" s="345" t="s">
        <v>530</v>
      </c>
      <c r="C478" s="719" t="s">
        <v>530</v>
      </c>
      <c r="D478" s="719"/>
      <c r="E478" s="354" t="s">
        <v>530</v>
      </c>
      <c r="F478" s="355" t="s">
        <v>530</v>
      </c>
      <c r="G478" s="356" t="s">
        <v>530</v>
      </c>
      <c r="H478" s="354"/>
      <c r="K478" s="347"/>
      <c r="L478" s="347"/>
      <c r="M478" s="347"/>
      <c r="N478" s="347"/>
    </row>
    <row r="479" spans="1:14" ht="13.95" customHeight="1" x14ac:dyDescent="0.3">
      <c r="A479" s="358" t="s">
        <v>530</v>
      </c>
      <c r="B479" s="358" t="s">
        <v>530</v>
      </c>
      <c r="C479" s="720" t="s">
        <v>530</v>
      </c>
      <c r="D479" s="720"/>
      <c r="E479" s="350" t="s">
        <v>530</v>
      </c>
      <c r="F479" s="351" t="s">
        <v>530</v>
      </c>
      <c r="G479" s="352" t="s">
        <v>530</v>
      </c>
      <c r="H479" s="350"/>
      <c r="K479" s="347"/>
      <c r="L479" s="347"/>
      <c r="M479" s="347"/>
      <c r="N479" s="347"/>
    </row>
    <row r="480" spans="1:14" ht="13.95" customHeight="1" x14ac:dyDescent="0.3">
      <c r="A480" s="716" t="s">
        <v>649</v>
      </c>
      <c r="B480" s="716"/>
      <c r="C480" s="716"/>
      <c r="D480" s="347"/>
      <c r="E480" s="350">
        <v>0</v>
      </c>
      <c r="F480" s="351">
        <v>0</v>
      </c>
      <c r="G480" s="352">
        <v>-5132.96</v>
      </c>
      <c r="H480" s="350"/>
      <c r="K480" s="347"/>
      <c r="L480" s="347"/>
      <c r="M480" s="347"/>
      <c r="N480" s="347"/>
    </row>
    <row r="481" spans="1:14" ht="13.95" customHeight="1" x14ac:dyDescent="0.3">
      <c r="A481" s="358" t="s">
        <v>530</v>
      </c>
      <c r="B481" s="358" t="s">
        <v>530</v>
      </c>
      <c r="C481" s="720" t="s">
        <v>530</v>
      </c>
      <c r="D481" s="720"/>
      <c r="E481" s="350" t="s">
        <v>530</v>
      </c>
      <c r="F481" s="351" t="s">
        <v>530</v>
      </c>
      <c r="G481" s="352" t="s">
        <v>530</v>
      </c>
      <c r="H481" s="350"/>
      <c r="K481" s="347"/>
      <c r="L481" s="347"/>
      <c r="M481" s="347"/>
      <c r="N481" s="347"/>
    </row>
    <row r="482" spans="1:14" ht="13.95" customHeight="1" x14ac:dyDescent="0.3">
      <c r="A482" s="716" t="s">
        <v>284</v>
      </c>
      <c r="B482" s="716"/>
      <c r="C482" s="716"/>
      <c r="D482" s="347"/>
      <c r="E482" s="350">
        <v>-756300</v>
      </c>
      <c r="F482" s="351">
        <v>-756300</v>
      </c>
      <c r="G482" s="352">
        <v>-668484.84</v>
      </c>
      <c r="H482" s="350"/>
      <c r="K482" s="347"/>
      <c r="L482" s="347"/>
      <c r="M482" s="347"/>
      <c r="N482" s="347"/>
    </row>
    <row r="483" spans="1:14" ht="13.95" customHeight="1" x14ac:dyDescent="0.3">
      <c r="A483" s="358" t="s">
        <v>530</v>
      </c>
      <c r="B483" s="358" t="s">
        <v>530</v>
      </c>
      <c r="C483" s="720" t="s">
        <v>530</v>
      </c>
      <c r="D483" s="720"/>
      <c r="E483" s="350" t="s">
        <v>530</v>
      </c>
      <c r="F483" s="351" t="s">
        <v>530</v>
      </c>
      <c r="G483" s="352" t="s">
        <v>530</v>
      </c>
      <c r="H483" s="350"/>
      <c r="K483" s="347"/>
      <c r="L483" s="347"/>
      <c r="M483" s="347"/>
      <c r="N483" s="347"/>
    </row>
    <row r="484" spans="1:14" ht="13.95" customHeight="1" x14ac:dyDescent="0.3">
      <c r="A484" s="716" t="s">
        <v>285</v>
      </c>
      <c r="B484" s="716"/>
      <c r="C484" s="716"/>
      <c r="D484" s="347"/>
      <c r="E484" s="350">
        <v>-756300</v>
      </c>
      <c r="F484" s="351">
        <v>-756300</v>
      </c>
      <c r="G484" s="352">
        <v>-668484.84</v>
      </c>
      <c r="H484" s="350"/>
      <c r="K484" s="347"/>
      <c r="L484" s="347"/>
      <c r="M484" s="347"/>
      <c r="N484" s="347"/>
    </row>
    <row r="485" spans="1:14" ht="13.95" customHeight="1" x14ac:dyDescent="0.3">
      <c r="A485" s="358" t="s">
        <v>530</v>
      </c>
      <c r="B485" s="358" t="s">
        <v>530</v>
      </c>
      <c r="C485" s="720" t="s">
        <v>530</v>
      </c>
      <c r="D485" s="720"/>
      <c r="E485" s="355" t="s">
        <v>530</v>
      </c>
      <c r="F485" s="355" t="s">
        <v>530</v>
      </c>
      <c r="G485" s="371" t="s">
        <v>530</v>
      </c>
      <c r="H485" s="355"/>
      <c r="K485" s="347"/>
      <c r="L485" s="347"/>
      <c r="M485" s="347"/>
      <c r="N485" s="347"/>
    </row>
    <row r="486" spans="1:14" ht="13.95" customHeight="1" x14ac:dyDescent="0.3">
      <c r="A486" s="716" t="s">
        <v>633</v>
      </c>
      <c r="B486" s="716"/>
      <c r="C486" s="716"/>
      <c r="D486" s="347"/>
      <c r="E486" s="350">
        <v>0</v>
      </c>
      <c r="F486" s="351">
        <v>0</v>
      </c>
      <c r="G486" s="352">
        <v>0</v>
      </c>
      <c r="H486" s="350"/>
      <c r="K486" s="347"/>
      <c r="L486" s="347"/>
      <c r="M486" s="347"/>
      <c r="N486" s="347"/>
    </row>
    <row r="487" spans="1:14" ht="13.95" customHeight="1" x14ac:dyDescent="0.3">
      <c r="A487" s="345" t="s">
        <v>530</v>
      </c>
      <c r="B487" s="353" t="s">
        <v>634</v>
      </c>
      <c r="C487" s="718" t="s">
        <v>635</v>
      </c>
      <c r="D487" s="718"/>
      <c r="E487" s="354">
        <v>0</v>
      </c>
      <c r="F487" s="355">
        <v>0</v>
      </c>
      <c r="G487" s="356">
        <v>-240</v>
      </c>
      <c r="H487" s="354"/>
      <c r="K487" s="347"/>
      <c r="L487" s="347"/>
      <c r="M487" s="347"/>
      <c r="N487" s="347"/>
    </row>
    <row r="488" spans="1:14" ht="13.95" customHeight="1" x14ac:dyDescent="0.3">
      <c r="A488" s="345" t="s">
        <v>530</v>
      </c>
      <c r="B488" s="353" t="s">
        <v>636</v>
      </c>
      <c r="C488" s="718" t="s">
        <v>637</v>
      </c>
      <c r="D488" s="718"/>
      <c r="E488" s="354">
        <v>0</v>
      </c>
      <c r="F488" s="355">
        <v>0</v>
      </c>
      <c r="G488" s="356">
        <v>240</v>
      </c>
      <c r="H488" s="354"/>
      <c r="K488" s="347"/>
      <c r="L488" s="347"/>
      <c r="M488" s="347"/>
      <c r="N488" s="347"/>
    </row>
    <row r="489" spans="1:14" ht="13.95" customHeight="1" x14ac:dyDescent="0.3">
      <c r="A489" s="345" t="s">
        <v>530</v>
      </c>
      <c r="B489" s="345" t="s">
        <v>530</v>
      </c>
      <c r="C489" s="719" t="s">
        <v>530</v>
      </c>
      <c r="D489" s="719"/>
      <c r="E489" s="355" t="s">
        <v>530</v>
      </c>
      <c r="F489" s="355" t="s">
        <v>530</v>
      </c>
      <c r="G489" s="371" t="s">
        <v>530</v>
      </c>
      <c r="H489" s="355"/>
      <c r="K489" s="347"/>
      <c r="L489" s="347"/>
      <c r="M489" s="347"/>
      <c r="N489" s="347"/>
    </row>
    <row r="490" spans="1:14" ht="13.95" customHeight="1" x14ac:dyDescent="0.25">
      <c r="E490" s="222"/>
      <c r="F490" s="222"/>
      <c r="G490" s="359"/>
      <c r="H490" s="222"/>
    </row>
    <row r="491" spans="1:14" ht="13.95" customHeight="1" x14ac:dyDescent="0.25">
      <c r="E491" s="222"/>
      <c r="F491" s="222"/>
      <c r="G491" s="359"/>
      <c r="H491" s="222"/>
    </row>
    <row r="492" spans="1:14" ht="13.95" customHeight="1" x14ac:dyDescent="0.3">
      <c r="A492" s="372" t="s">
        <v>650</v>
      </c>
      <c r="B492" s="345"/>
      <c r="C492" s="345"/>
      <c r="D492" s="345"/>
      <c r="E492" s="157"/>
      <c r="F492" s="157"/>
      <c r="G492" s="349"/>
      <c r="H492" s="157"/>
      <c r="K492" s="347"/>
      <c r="L492" s="347"/>
    </row>
    <row r="493" spans="1:14" ht="13.95" customHeight="1" x14ac:dyDescent="0.25">
      <c r="A493" s="722" t="s">
        <v>651</v>
      </c>
      <c r="B493" s="722"/>
      <c r="C493" s="722"/>
      <c r="D493" s="722"/>
      <c r="E493" s="157"/>
      <c r="F493" s="157"/>
      <c r="G493" s="349"/>
      <c r="H493" s="157"/>
      <c r="K493" s="369"/>
      <c r="L493" s="370"/>
    </row>
    <row r="494" spans="1:14" ht="13.95" customHeight="1" x14ac:dyDescent="0.3">
      <c r="A494" s="729" t="s">
        <v>51</v>
      </c>
      <c r="B494" s="729"/>
      <c r="C494" s="362"/>
      <c r="D494" s="362"/>
      <c r="E494" s="354" t="s">
        <v>530</v>
      </c>
      <c r="F494" s="355" t="s">
        <v>530</v>
      </c>
      <c r="G494" s="356" t="s">
        <v>530</v>
      </c>
      <c r="H494" s="354"/>
      <c r="K494" s="347"/>
      <c r="L494" s="347"/>
    </row>
    <row r="495" spans="1:14" ht="13.95" customHeight="1" x14ac:dyDescent="0.3">
      <c r="A495" s="716" t="s">
        <v>50</v>
      </c>
      <c r="B495" s="716"/>
      <c r="C495" s="358"/>
      <c r="D495" s="358"/>
      <c r="E495" s="350">
        <v>43000</v>
      </c>
      <c r="F495" s="351">
        <v>43000</v>
      </c>
      <c r="G495" s="352">
        <v>38539.68</v>
      </c>
      <c r="H495" s="350"/>
      <c r="K495" s="347"/>
      <c r="L495" s="347"/>
    </row>
    <row r="496" spans="1:14" ht="13.95" customHeight="1" x14ac:dyDescent="0.3">
      <c r="B496" s="353" t="s">
        <v>652</v>
      </c>
      <c r="C496" s="718" t="s">
        <v>653</v>
      </c>
      <c r="D496" s="718"/>
      <c r="E496" s="354">
        <v>0</v>
      </c>
      <c r="F496" s="355">
        <v>0</v>
      </c>
      <c r="G496" s="356">
        <v>1200</v>
      </c>
      <c r="H496" s="354"/>
      <c r="K496" s="347"/>
      <c r="L496" s="347"/>
    </row>
    <row r="497" spans="1:12" ht="13.95" customHeight="1" x14ac:dyDescent="0.3">
      <c r="A497" s="345" t="s">
        <v>530</v>
      </c>
      <c r="B497" s="353" t="s">
        <v>616</v>
      </c>
      <c r="C497" s="718" t="s">
        <v>617</v>
      </c>
      <c r="D497" s="718"/>
      <c r="E497" s="354">
        <v>43000</v>
      </c>
      <c r="F497" s="355">
        <v>43000</v>
      </c>
      <c r="G497" s="356">
        <v>37339.68</v>
      </c>
      <c r="H497" s="354"/>
      <c r="K497" s="347"/>
      <c r="L497" s="347"/>
    </row>
    <row r="498" spans="1:12" ht="13.95" customHeight="1" x14ac:dyDescent="0.3">
      <c r="A498" s="345" t="s">
        <v>530</v>
      </c>
      <c r="B498" s="345" t="s">
        <v>530</v>
      </c>
      <c r="C498" s="719" t="s">
        <v>530</v>
      </c>
      <c r="D498" s="719"/>
      <c r="E498" s="354" t="s">
        <v>530</v>
      </c>
      <c r="F498" s="355" t="s">
        <v>530</v>
      </c>
      <c r="G498" s="356" t="s">
        <v>530</v>
      </c>
      <c r="H498" s="354"/>
      <c r="K498" s="347"/>
      <c r="L498" s="347"/>
    </row>
    <row r="499" spans="1:12" ht="13.95" customHeight="1" x14ac:dyDescent="0.3">
      <c r="A499" s="716" t="s">
        <v>529</v>
      </c>
      <c r="B499" s="716"/>
      <c r="C499" s="358"/>
      <c r="D499" s="358"/>
      <c r="E499" s="350">
        <v>37000</v>
      </c>
      <c r="F499" s="351">
        <v>37000</v>
      </c>
      <c r="G499" s="352">
        <v>59074.7</v>
      </c>
      <c r="H499" s="350"/>
      <c r="K499" s="347"/>
      <c r="L499" s="347"/>
    </row>
    <row r="500" spans="1:12" ht="13.95" customHeight="1" x14ac:dyDescent="0.3">
      <c r="B500" s="353" t="s">
        <v>531</v>
      </c>
      <c r="C500" s="718" t="s">
        <v>357</v>
      </c>
      <c r="D500" s="718"/>
      <c r="E500" s="354">
        <v>37000</v>
      </c>
      <c r="F500" s="355">
        <v>37000</v>
      </c>
      <c r="G500" s="356">
        <v>59074.7</v>
      </c>
      <c r="H500" s="354"/>
      <c r="K500" s="347"/>
      <c r="L500" s="347"/>
    </row>
    <row r="501" spans="1:12" ht="13.95" customHeight="1" x14ac:dyDescent="0.3">
      <c r="A501" s="345" t="s">
        <v>530</v>
      </c>
      <c r="B501" s="345" t="s">
        <v>530</v>
      </c>
      <c r="C501" s="719" t="s">
        <v>530</v>
      </c>
      <c r="D501" s="719"/>
      <c r="E501" s="354" t="s">
        <v>530</v>
      </c>
      <c r="F501" s="355" t="s">
        <v>530</v>
      </c>
      <c r="G501" s="356" t="s">
        <v>530</v>
      </c>
      <c r="H501" s="354"/>
      <c r="K501" s="347"/>
      <c r="L501" s="347"/>
    </row>
    <row r="502" spans="1:12" ht="13.95" customHeight="1" x14ac:dyDescent="0.3">
      <c r="A502" s="716" t="s">
        <v>110</v>
      </c>
      <c r="B502" s="716"/>
      <c r="C502" s="716"/>
      <c r="D502" s="358"/>
      <c r="E502" s="350">
        <v>1000</v>
      </c>
      <c r="F502" s="351">
        <v>1000</v>
      </c>
      <c r="G502" s="352">
        <v>1147.73</v>
      </c>
      <c r="H502" s="350"/>
      <c r="K502" s="347"/>
      <c r="L502" s="347"/>
    </row>
    <row r="503" spans="1:12" ht="13.95" customHeight="1" x14ac:dyDescent="0.3">
      <c r="B503" s="353" t="s">
        <v>532</v>
      </c>
      <c r="C503" s="718" t="s">
        <v>533</v>
      </c>
      <c r="D503" s="718"/>
      <c r="E503" s="354">
        <v>1000</v>
      </c>
      <c r="F503" s="355">
        <v>1000</v>
      </c>
      <c r="G503" s="356">
        <v>1147.73</v>
      </c>
      <c r="H503" s="354"/>
      <c r="K503" s="347"/>
      <c r="L503" s="347"/>
    </row>
    <row r="504" spans="1:12" ht="13.95" customHeight="1" x14ac:dyDescent="0.3">
      <c r="A504" s="345" t="s">
        <v>530</v>
      </c>
      <c r="B504" s="345" t="s">
        <v>530</v>
      </c>
      <c r="C504" s="719" t="s">
        <v>530</v>
      </c>
      <c r="D504" s="719"/>
      <c r="E504" s="354" t="s">
        <v>530</v>
      </c>
      <c r="F504" s="355" t="s">
        <v>530</v>
      </c>
      <c r="G504" s="356" t="s">
        <v>530</v>
      </c>
      <c r="H504" s="354"/>
      <c r="K504" s="347"/>
      <c r="L504" s="347"/>
    </row>
    <row r="505" spans="1:12" ht="13.95" customHeight="1" x14ac:dyDescent="0.3">
      <c r="A505" s="716" t="s">
        <v>53</v>
      </c>
      <c r="B505" s="716"/>
      <c r="C505" s="716"/>
      <c r="D505" s="358"/>
      <c r="E505" s="350">
        <v>35000</v>
      </c>
      <c r="F505" s="351">
        <v>35000</v>
      </c>
      <c r="G505" s="352">
        <v>29088.12</v>
      </c>
      <c r="H505" s="350"/>
      <c r="K505" s="347"/>
      <c r="L505" s="347"/>
    </row>
    <row r="506" spans="1:12" ht="13.95" customHeight="1" x14ac:dyDescent="0.3">
      <c r="B506" s="353" t="s">
        <v>534</v>
      </c>
      <c r="C506" s="718" t="s">
        <v>221</v>
      </c>
      <c r="D506" s="718"/>
      <c r="E506" s="354">
        <v>35000</v>
      </c>
      <c r="F506" s="355">
        <v>35000</v>
      </c>
      <c r="G506" s="356">
        <v>29088.12</v>
      </c>
      <c r="H506" s="354"/>
      <c r="K506" s="347"/>
      <c r="L506" s="347"/>
    </row>
    <row r="507" spans="1:12" ht="13.95" customHeight="1" x14ac:dyDescent="0.3">
      <c r="A507" s="345" t="s">
        <v>530</v>
      </c>
      <c r="B507" s="345" t="s">
        <v>530</v>
      </c>
      <c r="C507" s="719" t="s">
        <v>530</v>
      </c>
      <c r="D507" s="719"/>
      <c r="E507" s="354" t="s">
        <v>530</v>
      </c>
      <c r="F507" s="355" t="s">
        <v>530</v>
      </c>
      <c r="G507" s="356" t="s">
        <v>530</v>
      </c>
      <c r="H507" s="354"/>
      <c r="K507" s="347"/>
      <c r="L507" s="347"/>
    </row>
    <row r="508" spans="1:12" ht="13.95" customHeight="1" x14ac:dyDescent="0.3">
      <c r="A508" s="358" t="s">
        <v>530</v>
      </c>
      <c r="B508" s="358" t="s">
        <v>530</v>
      </c>
      <c r="C508" s="720" t="s">
        <v>530</v>
      </c>
      <c r="D508" s="720"/>
      <c r="E508" s="350" t="s">
        <v>530</v>
      </c>
      <c r="F508" s="351" t="s">
        <v>530</v>
      </c>
      <c r="G508" s="352" t="s">
        <v>530</v>
      </c>
      <c r="H508" s="350"/>
      <c r="K508" s="347"/>
      <c r="L508" s="347"/>
    </row>
    <row r="509" spans="1:12" ht="13.95" customHeight="1" x14ac:dyDescent="0.3">
      <c r="A509" s="716" t="s">
        <v>535</v>
      </c>
      <c r="B509" s="716"/>
      <c r="C509" s="716"/>
      <c r="D509" s="358"/>
      <c r="E509" s="350">
        <v>116000</v>
      </c>
      <c r="F509" s="351">
        <v>116000</v>
      </c>
      <c r="G509" s="352">
        <v>127850.23</v>
      </c>
      <c r="H509" s="350"/>
      <c r="K509" s="347"/>
      <c r="L509" s="347"/>
    </row>
    <row r="510" spans="1:12" ht="13.95" customHeight="1" x14ac:dyDescent="0.3">
      <c r="A510" s="357"/>
      <c r="B510" s="357"/>
      <c r="C510" s="357"/>
      <c r="D510" s="358"/>
      <c r="E510" s="350"/>
      <c r="F510" s="351"/>
      <c r="G510" s="352"/>
      <c r="H510" s="350"/>
      <c r="K510" s="347"/>
      <c r="L510" s="347"/>
    </row>
    <row r="511" spans="1:12" ht="13.95" customHeight="1" x14ac:dyDescent="0.3">
      <c r="A511" s="358" t="s">
        <v>530</v>
      </c>
      <c r="B511" s="358" t="s">
        <v>530</v>
      </c>
      <c r="C511" s="720" t="s">
        <v>530</v>
      </c>
      <c r="D511" s="720"/>
      <c r="E511" s="350" t="s">
        <v>530</v>
      </c>
      <c r="F511" s="351" t="s">
        <v>530</v>
      </c>
      <c r="G511" s="352" t="s">
        <v>530</v>
      </c>
      <c r="H511" s="350"/>
      <c r="K511" s="347"/>
      <c r="L511" s="347"/>
    </row>
    <row r="512" spans="1:12" ht="13.95" customHeight="1" x14ac:dyDescent="0.3">
      <c r="A512" s="728" t="s">
        <v>57</v>
      </c>
      <c r="B512" s="728"/>
      <c r="C512" s="373"/>
      <c r="D512" s="373"/>
      <c r="E512" s="354" t="s">
        <v>530</v>
      </c>
      <c r="F512" s="355" t="s">
        <v>530</v>
      </c>
      <c r="G512" s="356" t="s">
        <v>530</v>
      </c>
      <c r="H512" s="354"/>
      <c r="K512" s="347"/>
      <c r="L512" s="347"/>
    </row>
    <row r="513" spans="1:12" ht="13.95" customHeight="1" x14ac:dyDescent="0.3">
      <c r="A513" s="716" t="s">
        <v>59</v>
      </c>
      <c r="B513" s="716"/>
      <c r="C513" s="358"/>
      <c r="D513" s="358"/>
      <c r="E513" s="350">
        <v>-277500</v>
      </c>
      <c r="F513" s="351">
        <v>-277500</v>
      </c>
      <c r="G513" s="352">
        <v>-275295.63</v>
      </c>
      <c r="H513" s="350"/>
      <c r="K513" s="347"/>
      <c r="L513" s="347"/>
    </row>
    <row r="514" spans="1:12" ht="13.95" customHeight="1" x14ac:dyDescent="0.3">
      <c r="A514" s="716" t="s">
        <v>536</v>
      </c>
      <c r="B514" s="716"/>
      <c r="C514" s="358"/>
      <c r="D514" s="358"/>
      <c r="E514" s="350">
        <v>-229700</v>
      </c>
      <c r="F514" s="351">
        <v>-229700</v>
      </c>
      <c r="G514" s="352">
        <v>-228242.36</v>
      </c>
      <c r="H514" s="350"/>
      <c r="K514" s="347"/>
      <c r="L514" s="347"/>
    </row>
    <row r="515" spans="1:12" ht="13.95" customHeight="1" x14ac:dyDescent="0.3">
      <c r="A515" s="345" t="s">
        <v>530</v>
      </c>
      <c r="B515" s="353" t="s">
        <v>537</v>
      </c>
      <c r="C515" s="718" t="s">
        <v>538</v>
      </c>
      <c r="D515" s="718"/>
      <c r="E515" s="354">
        <v>-153800</v>
      </c>
      <c r="F515" s="355">
        <v>-153800</v>
      </c>
      <c r="G515" s="356">
        <v>-153884.21</v>
      </c>
      <c r="H515" s="354"/>
      <c r="K515" s="347"/>
      <c r="L515" s="347"/>
    </row>
    <row r="516" spans="1:12" ht="13.95" customHeight="1" x14ac:dyDescent="0.3">
      <c r="A516" s="345" t="s">
        <v>530</v>
      </c>
      <c r="B516" s="353" t="s">
        <v>539</v>
      </c>
      <c r="C516" s="718" t="s">
        <v>540</v>
      </c>
      <c r="D516" s="718"/>
      <c r="E516" s="354">
        <v>-35000</v>
      </c>
      <c r="F516" s="355">
        <v>-35000</v>
      </c>
      <c r="G516" s="356">
        <v>-32624.26</v>
      </c>
      <c r="H516" s="354"/>
      <c r="K516" s="347"/>
      <c r="L516" s="347"/>
    </row>
    <row r="517" spans="1:12" ht="13.95" customHeight="1" x14ac:dyDescent="0.3">
      <c r="A517" s="345" t="s">
        <v>530</v>
      </c>
      <c r="B517" s="353" t="s">
        <v>541</v>
      </c>
      <c r="C517" s="718" t="s">
        <v>230</v>
      </c>
      <c r="D517" s="718"/>
      <c r="E517" s="354">
        <v>-40000</v>
      </c>
      <c r="F517" s="355">
        <v>-40000</v>
      </c>
      <c r="G517" s="356">
        <v>-39485.21</v>
      </c>
      <c r="H517" s="354"/>
      <c r="K517" s="347"/>
      <c r="L517" s="347"/>
    </row>
    <row r="518" spans="1:12" ht="13.95" customHeight="1" x14ac:dyDescent="0.3">
      <c r="A518" s="345" t="s">
        <v>530</v>
      </c>
      <c r="B518" s="353" t="s">
        <v>542</v>
      </c>
      <c r="C518" s="718" t="s">
        <v>543</v>
      </c>
      <c r="D518" s="718"/>
      <c r="E518" s="354">
        <v>0</v>
      </c>
      <c r="F518" s="355">
        <v>0</v>
      </c>
      <c r="G518" s="356">
        <v>-15778.53</v>
      </c>
      <c r="H518" s="354"/>
      <c r="K518" s="347"/>
      <c r="L518" s="347"/>
    </row>
    <row r="519" spans="1:12" ht="13.95" customHeight="1" x14ac:dyDescent="0.3">
      <c r="A519" s="345" t="s">
        <v>530</v>
      </c>
      <c r="B519" s="353" t="s">
        <v>544</v>
      </c>
      <c r="C519" s="718" t="s">
        <v>545</v>
      </c>
      <c r="D519" s="718"/>
      <c r="E519" s="354">
        <v>-3300</v>
      </c>
      <c r="F519" s="355">
        <v>-3300</v>
      </c>
      <c r="G519" s="356">
        <v>-2093.4299999999998</v>
      </c>
      <c r="H519" s="354"/>
      <c r="K519" s="347"/>
      <c r="L519" s="347"/>
    </row>
    <row r="520" spans="1:12" ht="13.95" customHeight="1" x14ac:dyDescent="0.3">
      <c r="A520" s="345" t="s">
        <v>530</v>
      </c>
      <c r="B520" s="353" t="s">
        <v>546</v>
      </c>
      <c r="C520" s="718" t="s">
        <v>232</v>
      </c>
      <c r="D520" s="718"/>
      <c r="E520" s="354">
        <v>2400</v>
      </c>
      <c r="F520" s="355">
        <v>2400</v>
      </c>
      <c r="G520" s="356">
        <v>13881.05</v>
      </c>
      <c r="H520" s="354"/>
      <c r="K520" s="347"/>
      <c r="L520" s="347"/>
    </row>
    <row r="521" spans="1:12" ht="13.95" customHeight="1" x14ac:dyDescent="0.3">
      <c r="A521" s="345" t="s">
        <v>530</v>
      </c>
      <c r="B521" s="353" t="s">
        <v>624</v>
      </c>
      <c r="C521" s="718" t="s">
        <v>296</v>
      </c>
      <c r="D521" s="718"/>
      <c r="E521" s="354">
        <v>0</v>
      </c>
      <c r="F521" s="355">
        <v>0</v>
      </c>
      <c r="G521" s="356">
        <v>1742.23</v>
      </c>
      <c r="H521" s="354"/>
      <c r="K521" s="347"/>
      <c r="L521" s="347"/>
    </row>
    <row r="522" spans="1:12" ht="13.95" customHeight="1" x14ac:dyDescent="0.3">
      <c r="A522" s="716" t="s">
        <v>547</v>
      </c>
      <c r="B522" s="721"/>
      <c r="C522" s="721"/>
      <c r="D522" s="721"/>
      <c r="E522" s="350">
        <v>-47800</v>
      </c>
      <c r="F522" s="351">
        <v>-47800</v>
      </c>
      <c r="G522" s="352">
        <v>-47053.27</v>
      </c>
      <c r="H522" s="350"/>
      <c r="K522" s="347"/>
      <c r="L522" s="347"/>
    </row>
    <row r="523" spans="1:12" ht="13.95" customHeight="1" x14ac:dyDescent="0.3">
      <c r="A523" s="345" t="s">
        <v>530</v>
      </c>
      <c r="B523" s="716" t="s">
        <v>548</v>
      </c>
      <c r="C523" s="721"/>
      <c r="D523" s="721"/>
      <c r="E523" s="350">
        <v>-39100</v>
      </c>
      <c r="F523" s="351">
        <v>-39100</v>
      </c>
      <c r="G523" s="352">
        <v>-39965.74</v>
      </c>
      <c r="H523" s="350"/>
      <c r="K523" s="347"/>
      <c r="L523" s="347"/>
    </row>
    <row r="524" spans="1:12" ht="13.95" customHeight="1" x14ac:dyDescent="0.3">
      <c r="A524" s="345" t="s">
        <v>530</v>
      </c>
      <c r="B524" s="353" t="s">
        <v>549</v>
      </c>
      <c r="C524" s="718" t="s">
        <v>550</v>
      </c>
      <c r="D524" s="718"/>
      <c r="E524" s="354">
        <v>-37900</v>
      </c>
      <c r="F524" s="355">
        <v>-37900</v>
      </c>
      <c r="G524" s="356">
        <v>-38461.440000000002</v>
      </c>
      <c r="H524" s="354"/>
      <c r="K524" s="347"/>
      <c r="L524" s="347"/>
    </row>
    <row r="525" spans="1:12" ht="13.95" customHeight="1" x14ac:dyDescent="0.3">
      <c r="A525" s="345" t="s">
        <v>530</v>
      </c>
      <c r="B525" s="353" t="s">
        <v>551</v>
      </c>
      <c r="C525" s="718" t="s">
        <v>552</v>
      </c>
      <c r="D525" s="718"/>
      <c r="E525" s="354">
        <v>-1200</v>
      </c>
      <c r="F525" s="355">
        <v>-1200</v>
      </c>
      <c r="G525" s="356">
        <v>-1788.94</v>
      </c>
      <c r="H525" s="354"/>
      <c r="K525" s="347"/>
      <c r="L525" s="347"/>
    </row>
    <row r="526" spans="1:12" ht="13.95" customHeight="1" x14ac:dyDescent="0.3">
      <c r="A526" s="345" t="s">
        <v>530</v>
      </c>
      <c r="B526" s="353" t="s">
        <v>553</v>
      </c>
      <c r="C526" s="718" t="s">
        <v>554</v>
      </c>
      <c r="D526" s="718"/>
      <c r="E526" s="354">
        <v>0</v>
      </c>
      <c r="F526" s="355">
        <v>0</v>
      </c>
      <c r="G526" s="356">
        <v>587.04999999999995</v>
      </c>
      <c r="H526" s="354"/>
      <c r="K526" s="347"/>
      <c r="L526" s="347"/>
    </row>
    <row r="527" spans="1:12" ht="13.95" customHeight="1" x14ac:dyDescent="0.3">
      <c r="A527" s="345" t="s">
        <v>530</v>
      </c>
      <c r="B527" s="353" t="s">
        <v>555</v>
      </c>
      <c r="C527" s="718" t="s">
        <v>556</v>
      </c>
      <c r="D527" s="718"/>
      <c r="E527" s="354">
        <v>0</v>
      </c>
      <c r="F527" s="355">
        <v>0</v>
      </c>
      <c r="G527" s="356">
        <v>-302.41000000000003</v>
      </c>
      <c r="H527" s="354"/>
      <c r="K527" s="347"/>
      <c r="L527" s="347"/>
    </row>
    <row r="528" spans="1:12" ht="13.95" customHeight="1" x14ac:dyDescent="0.3">
      <c r="A528" s="345" t="s">
        <v>530</v>
      </c>
      <c r="B528" s="716" t="s">
        <v>557</v>
      </c>
      <c r="C528" s="721"/>
      <c r="D528" s="721"/>
      <c r="E528" s="350">
        <v>-8700</v>
      </c>
      <c r="F528" s="351">
        <v>-8700</v>
      </c>
      <c r="G528" s="352">
        <v>-7087.53</v>
      </c>
      <c r="H528" s="350"/>
      <c r="K528" s="347"/>
      <c r="L528" s="347"/>
    </row>
    <row r="529" spans="1:12" ht="13.95" customHeight="1" x14ac:dyDescent="0.3">
      <c r="A529" s="345" t="s">
        <v>530</v>
      </c>
      <c r="B529" s="353" t="s">
        <v>558</v>
      </c>
      <c r="C529" s="718" t="s">
        <v>559</v>
      </c>
      <c r="D529" s="718"/>
      <c r="E529" s="354">
        <v>-3100</v>
      </c>
      <c r="F529" s="355">
        <v>-3100</v>
      </c>
      <c r="G529" s="356">
        <v>-3095.88</v>
      </c>
      <c r="H529" s="354"/>
      <c r="K529" s="347"/>
      <c r="L529" s="347"/>
    </row>
    <row r="530" spans="1:12" ht="13.95" customHeight="1" x14ac:dyDescent="0.3">
      <c r="A530" s="345" t="s">
        <v>530</v>
      </c>
      <c r="B530" s="353" t="s">
        <v>560</v>
      </c>
      <c r="C530" s="718" t="s">
        <v>238</v>
      </c>
      <c r="D530" s="718"/>
      <c r="E530" s="354">
        <v>-4000</v>
      </c>
      <c r="F530" s="355">
        <v>-4000</v>
      </c>
      <c r="G530" s="356">
        <v>-3839.75</v>
      </c>
      <c r="H530" s="354"/>
      <c r="K530" s="347"/>
      <c r="L530" s="347"/>
    </row>
    <row r="531" spans="1:12" ht="13.95" customHeight="1" x14ac:dyDescent="0.3">
      <c r="A531" s="345" t="s">
        <v>530</v>
      </c>
      <c r="B531" s="353" t="s">
        <v>561</v>
      </c>
      <c r="C531" s="718" t="s">
        <v>239</v>
      </c>
      <c r="D531" s="718"/>
      <c r="E531" s="354">
        <v>-1600</v>
      </c>
      <c r="F531" s="355">
        <v>-1600</v>
      </c>
      <c r="G531" s="356">
        <v>-846.24</v>
      </c>
      <c r="H531" s="354"/>
      <c r="K531" s="347"/>
      <c r="L531" s="347"/>
    </row>
    <row r="532" spans="1:12" ht="13.95" customHeight="1" x14ac:dyDescent="0.3">
      <c r="A532" s="345" t="s">
        <v>530</v>
      </c>
      <c r="B532" s="353" t="s">
        <v>562</v>
      </c>
      <c r="C532" s="718" t="s">
        <v>563</v>
      </c>
      <c r="D532" s="718"/>
      <c r="E532" s="354">
        <v>0</v>
      </c>
      <c r="F532" s="355">
        <v>0</v>
      </c>
      <c r="G532" s="356">
        <v>875.22</v>
      </c>
      <c r="H532" s="354"/>
      <c r="K532" s="347"/>
      <c r="L532" s="347"/>
    </row>
    <row r="533" spans="1:12" ht="13.95" customHeight="1" x14ac:dyDescent="0.3">
      <c r="A533" s="345" t="s">
        <v>530</v>
      </c>
      <c r="B533" s="353" t="s">
        <v>564</v>
      </c>
      <c r="C533" s="718" t="s">
        <v>565</v>
      </c>
      <c r="D533" s="718"/>
      <c r="E533" s="354">
        <v>0</v>
      </c>
      <c r="F533" s="355">
        <v>0</v>
      </c>
      <c r="G533" s="356">
        <v>-180.88</v>
      </c>
      <c r="H533" s="354"/>
      <c r="K533" s="347"/>
      <c r="L533" s="347"/>
    </row>
    <row r="534" spans="1:12" ht="13.95" customHeight="1" x14ac:dyDescent="0.3">
      <c r="A534" s="345" t="s">
        <v>530</v>
      </c>
      <c r="B534" s="345" t="s">
        <v>530</v>
      </c>
      <c r="C534" s="719" t="s">
        <v>530</v>
      </c>
      <c r="D534" s="719"/>
      <c r="E534" s="354" t="s">
        <v>530</v>
      </c>
      <c r="F534" s="355" t="s">
        <v>530</v>
      </c>
      <c r="G534" s="356" t="s">
        <v>530</v>
      </c>
      <c r="H534" s="354"/>
      <c r="K534" s="347"/>
      <c r="L534" s="347"/>
    </row>
    <row r="535" spans="1:12" ht="13.95" customHeight="1" x14ac:dyDescent="0.3">
      <c r="A535" s="727" t="s">
        <v>78</v>
      </c>
      <c r="B535" s="727"/>
      <c r="C535" s="358"/>
      <c r="D535" s="358"/>
      <c r="E535" s="350">
        <v>-60400</v>
      </c>
      <c r="F535" s="351">
        <v>-60400</v>
      </c>
      <c r="G535" s="352">
        <v>-60758.71</v>
      </c>
      <c r="H535" s="350"/>
      <c r="K535" s="347"/>
      <c r="L535" s="347"/>
    </row>
    <row r="536" spans="1:12" ht="13.95" customHeight="1" x14ac:dyDescent="0.3">
      <c r="A536" s="345" t="s">
        <v>530</v>
      </c>
      <c r="B536" s="353" t="s">
        <v>566</v>
      </c>
      <c r="C536" s="718" t="s">
        <v>567</v>
      </c>
      <c r="D536" s="718"/>
      <c r="E536" s="354">
        <v>-200</v>
      </c>
      <c r="F536" s="355">
        <v>-200</v>
      </c>
      <c r="G536" s="356">
        <v>0</v>
      </c>
      <c r="H536" s="354"/>
      <c r="K536" s="347"/>
      <c r="L536" s="347"/>
    </row>
    <row r="537" spans="1:12" ht="13.95" customHeight="1" x14ac:dyDescent="0.3">
      <c r="A537" s="345" t="s">
        <v>530</v>
      </c>
      <c r="B537" s="353" t="s">
        <v>568</v>
      </c>
      <c r="C537" s="718" t="s">
        <v>242</v>
      </c>
      <c r="D537" s="718"/>
      <c r="E537" s="354">
        <v>-800</v>
      </c>
      <c r="F537" s="355">
        <v>-800</v>
      </c>
      <c r="G537" s="356">
        <v>-404.14</v>
      </c>
      <c r="H537" s="354"/>
      <c r="K537" s="347"/>
      <c r="L537" s="347"/>
    </row>
    <row r="538" spans="1:12" ht="13.95" customHeight="1" x14ac:dyDescent="0.3">
      <c r="A538" s="345" t="s">
        <v>530</v>
      </c>
      <c r="B538" s="353" t="s">
        <v>569</v>
      </c>
      <c r="C538" s="718" t="s">
        <v>570</v>
      </c>
      <c r="D538" s="718"/>
      <c r="E538" s="354">
        <v>-100</v>
      </c>
      <c r="F538" s="355">
        <v>-100</v>
      </c>
      <c r="G538" s="356">
        <v>0</v>
      </c>
      <c r="H538" s="354"/>
      <c r="K538" s="347"/>
      <c r="L538" s="347"/>
    </row>
    <row r="539" spans="1:12" ht="13.95" customHeight="1" x14ac:dyDescent="0.3">
      <c r="A539" s="345" t="s">
        <v>530</v>
      </c>
      <c r="B539" s="353" t="s">
        <v>571</v>
      </c>
      <c r="C539" s="718" t="s">
        <v>572</v>
      </c>
      <c r="D539" s="718"/>
      <c r="E539" s="354">
        <v>-1000</v>
      </c>
      <c r="F539" s="355">
        <v>-1000</v>
      </c>
      <c r="G539" s="356">
        <v>0</v>
      </c>
      <c r="H539" s="354"/>
      <c r="K539" s="347"/>
      <c r="L539" s="347"/>
    </row>
    <row r="540" spans="1:12" ht="13.95" customHeight="1" x14ac:dyDescent="0.3">
      <c r="A540" s="345" t="s">
        <v>530</v>
      </c>
      <c r="B540" s="353" t="s">
        <v>573</v>
      </c>
      <c r="C540" s="718" t="s">
        <v>574</v>
      </c>
      <c r="D540" s="718"/>
      <c r="E540" s="354">
        <v>-900</v>
      </c>
      <c r="F540" s="355">
        <v>-900</v>
      </c>
      <c r="G540" s="356">
        <v>-2726.57</v>
      </c>
      <c r="H540" s="354"/>
      <c r="K540" s="347"/>
      <c r="L540" s="347"/>
    </row>
    <row r="541" spans="1:12" ht="13.95" customHeight="1" x14ac:dyDescent="0.3">
      <c r="A541" s="345" t="s">
        <v>530</v>
      </c>
      <c r="B541" s="353" t="s">
        <v>577</v>
      </c>
      <c r="C541" s="718" t="s">
        <v>578</v>
      </c>
      <c r="D541" s="718"/>
      <c r="E541" s="354">
        <v>-200</v>
      </c>
      <c r="F541" s="355">
        <v>-200</v>
      </c>
      <c r="G541" s="356">
        <v>0</v>
      </c>
      <c r="H541" s="354"/>
      <c r="K541" s="347"/>
      <c r="L541" s="347"/>
    </row>
    <row r="542" spans="1:12" ht="13.95" customHeight="1" x14ac:dyDescent="0.3">
      <c r="A542" s="345" t="s">
        <v>530</v>
      </c>
      <c r="B542" s="353" t="s">
        <v>579</v>
      </c>
      <c r="C542" s="718" t="s">
        <v>580</v>
      </c>
      <c r="D542" s="718"/>
      <c r="E542" s="354">
        <v>-400</v>
      </c>
      <c r="F542" s="355">
        <v>-400</v>
      </c>
      <c r="G542" s="356">
        <v>-59.08</v>
      </c>
      <c r="H542" s="354"/>
      <c r="K542" s="347"/>
      <c r="L542" s="347"/>
    </row>
    <row r="543" spans="1:12" ht="13.95" customHeight="1" x14ac:dyDescent="0.3">
      <c r="A543" s="345" t="s">
        <v>530</v>
      </c>
      <c r="B543" s="353" t="s">
        <v>627</v>
      </c>
      <c r="C543" s="718" t="s">
        <v>628</v>
      </c>
      <c r="D543" s="718"/>
      <c r="E543" s="354">
        <v>-51100</v>
      </c>
      <c r="F543" s="355">
        <v>-51100</v>
      </c>
      <c r="G543" s="356">
        <v>-50804.3</v>
      </c>
      <c r="H543" s="354"/>
      <c r="K543" s="347"/>
      <c r="L543" s="347"/>
    </row>
    <row r="544" spans="1:12" ht="13.95" customHeight="1" x14ac:dyDescent="0.3">
      <c r="A544" s="345" t="s">
        <v>530</v>
      </c>
      <c r="B544" s="353" t="s">
        <v>581</v>
      </c>
      <c r="C544" s="718" t="s">
        <v>249</v>
      </c>
      <c r="D544" s="718"/>
      <c r="E544" s="354">
        <v>-1300</v>
      </c>
      <c r="F544" s="355">
        <v>-1300</v>
      </c>
      <c r="G544" s="356">
        <v>-698.1</v>
      </c>
      <c r="H544" s="354"/>
      <c r="K544" s="347"/>
      <c r="L544" s="347"/>
    </row>
    <row r="545" spans="1:12" ht="13.95" customHeight="1" x14ac:dyDescent="0.3">
      <c r="A545" s="345" t="s">
        <v>530</v>
      </c>
      <c r="B545" s="353" t="s">
        <v>582</v>
      </c>
      <c r="C545" s="718" t="s">
        <v>344</v>
      </c>
      <c r="D545" s="718"/>
      <c r="E545" s="354">
        <v>-2200</v>
      </c>
      <c r="F545" s="355">
        <v>-2200</v>
      </c>
      <c r="G545" s="356">
        <v>-2063.9</v>
      </c>
      <c r="H545" s="354"/>
      <c r="K545" s="347"/>
      <c r="L545" s="347"/>
    </row>
    <row r="546" spans="1:12" ht="13.95" customHeight="1" x14ac:dyDescent="0.3">
      <c r="A546" s="345" t="s">
        <v>530</v>
      </c>
      <c r="B546" s="353" t="s">
        <v>583</v>
      </c>
      <c r="C546" s="718" t="s">
        <v>253</v>
      </c>
      <c r="D546" s="718"/>
      <c r="E546" s="354">
        <v>-1000</v>
      </c>
      <c r="F546" s="355">
        <v>-1000</v>
      </c>
      <c r="G546" s="356">
        <v>0</v>
      </c>
      <c r="H546" s="354"/>
      <c r="K546" s="347"/>
      <c r="L546" s="347"/>
    </row>
    <row r="547" spans="1:12" ht="13.95" customHeight="1" x14ac:dyDescent="0.3">
      <c r="A547" s="345" t="s">
        <v>530</v>
      </c>
      <c r="B547" s="353" t="s">
        <v>584</v>
      </c>
      <c r="C547" s="718" t="s">
        <v>254</v>
      </c>
      <c r="D547" s="718"/>
      <c r="E547" s="354">
        <v>-1200</v>
      </c>
      <c r="F547" s="355">
        <v>-1200</v>
      </c>
      <c r="G547" s="356">
        <v>-4002.62</v>
      </c>
      <c r="H547" s="354"/>
      <c r="K547" s="347"/>
      <c r="L547" s="347"/>
    </row>
    <row r="548" spans="1:12" ht="13.95" customHeight="1" x14ac:dyDescent="0.3">
      <c r="A548" s="345" t="s">
        <v>530</v>
      </c>
      <c r="B548" s="345" t="s">
        <v>530</v>
      </c>
      <c r="C548" s="719" t="s">
        <v>530</v>
      </c>
      <c r="D548" s="719"/>
      <c r="E548" s="354" t="s">
        <v>530</v>
      </c>
      <c r="F548" s="355" t="s">
        <v>530</v>
      </c>
      <c r="G548" s="356" t="s">
        <v>530</v>
      </c>
      <c r="H548" s="354"/>
      <c r="K548" s="347"/>
      <c r="L548" s="347"/>
    </row>
    <row r="549" spans="1:12" ht="13.95" customHeight="1" x14ac:dyDescent="0.3">
      <c r="A549" s="727" t="s">
        <v>90</v>
      </c>
      <c r="B549" s="727"/>
      <c r="C549" s="727"/>
      <c r="D549" s="358"/>
      <c r="E549" s="350">
        <v>-16300</v>
      </c>
      <c r="F549" s="351">
        <v>-16300</v>
      </c>
      <c r="G549" s="352">
        <v>-8748.02</v>
      </c>
      <c r="H549" s="350"/>
      <c r="K549" s="347"/>
      <c r="L549" s="347"/>
    </row>
    <row r="550" spans="1:12" ht="13.95" customHeight="1" x14ac:dyDescent="0.3">
      <c r="A550" s="345" t="s">
        <v>530</v>
      </c>
      <c r="B550" s="353" t="s">
        <v>585</v>
      </c>
      <c r="C550" s="718" t="s">
        <v>257</v>
      </c>
      <c r="D550" s="718"/>
      <c r="E550" s="354">
        <v>-200</v>
      </c>
      <c r="F550" s="355">
        <v>-200</v>
      </c>
      <c r="G550" s="356">
        <v>-255.93</v>
      </c>
      <c r="H550" s="354"/>
      <c r="K550" s="347"/>
      <c r="L550" s="347"/>
    </row>
    <row r="551" spans="1:12" ht="13.95" customHeight="1" x14ac:dyDescent="0.3">
      <c r="A551" s="345" t="s">
        <v>530</v>
      </c>
      <c r="B551" s="353" t="s">
        <v>586</v>
      </c>
      <c r="C551" s="718" t="s">
        <v>308</v>
      </c>
      <c r="D551" s="718"/>
      <c r="E551" s="354">
        <v>-200</v>
      </c>
      <c r="F551" s="355">
        <v>-200</v>
      </c>
      <c r="G551" s="356">
        <v>0</v>
      </c>
      <c r="H551" s="354"/>
      <c r="K551" s="347"/>
      <c r="L551" s="347"/>
    </row>
    <row r="552" spans="1:12" ht="13.95" customHeight="1" x14ac:dyDescent="0.3">
      <c r="A552" s="345" t="s">
        <v>530</v>
      </c>
      <c r="B552" s="353" t="s">
        <v>587</v>
      </c>
      <c r="C552" s="718" t="s">
        <v>588</v>
      </c>
      <c r="D552" s="718"/>
      <c r="E552" s="354">
        <v>-900</v>
      </c>
      <c r="F552" s="355">
        <v>-900</v>
      </c>
      <c r="G552" s="356">
        <v>-914.58</v>
      </c>
      <c r="H552" s="354"/>
      <c r="K552" s="347"/>
      <c r="L552" s="347"/>
    </row>
    <row r="553" spans="1:12" ht="13.95" customHeight="1" x14ac:dyDescent="0.3">
      <c r="A553" s="345" t="s">
        <v>530</v>
      </c>
      <c r="B553" s="353" t="s">
        <v>589</v>
      </c>
      <c r="C553" s="718" t="s">
        <v>259</v>
      </c>
      <c r="D553" s="718"/>
      <c r="E553" s="354">
        <v>-2200</v>
      </c>
      <c r="F553" s="355">
        <v>-2200</v>
      </c>
      <c r="G553" s="356">
        <v>-98.56</v>
      </c>
      <c r="H553" s="354"/>
      <c r="K553" s="347"/>
      <c r="L553" s="347"/>
    </row>
    <row r="554" spans="1:12" ht="13.95" customHeight="1" x14ac:dyDescent="0.3">
      <c r="A554" s="345" t="s">
        <v>530</v>
      </c>
      <c r="B554" s="353" t="s">
        <v>590</v>
      </c>
      <c r="C554" s="718" t="s">
        <v>261</v>
      </c>
      <c r="D554" s="718"/>
      <c r="E554" s="354">
        <v>-1000</v>
      </c>
      <c r="F554" s="355">
        <v>-1000</v>
      </c>
      <c r="G554" s="356">
        <v>-517.04999999999995</v>
      </c>
      <c r="H554" s="354"/>
      <c r="K554" s="347"/>
      <c r="L554" s="347"/>
    </row>
    <row r="555" spans="1:12" ht="13.95" customHeight="1" x14ac:dyDescent="0.3">
      <c r="A555" s="345" t="s">
        <v>530</v>
      </c>
      <c r="B555" s="353" t="s">
        <v>591</v>
      </c>
      <c r="C555" s="718" t="s">
        <v>263</v>
      </c>
      <c r="D555" s="718"/>
      <c r="E555" s="354">
        <v>-200</v>
      </c>
      <c r="F555" s="355">
        <v>-200</v>
      </c>
      <c r="G555" s="356">
        <v>0</v>
      </c>
      <c r="H555" s="354"/>
      <c r="K555" s="347"/>
      <c r="L555" s="347"/>
    </row>
    <row r="556" spans="1:12" ht="13.95" customHeight="1" x14ac:dyDescent="0.3">
      <c r="A556" s="345" t="s">
        <v>530</v>
      </c>
      <c r="B556" s="353" t="s">
        <v>592</v>
      </c>
      <c r="C556" s="718" t="s">
        <v>264</v>
      </c>
      <c r="D556" s="718"/>
      <c r="E556" s="354">
        <v>-1500</v>
      </c>
      <c r="F556" s="355">
        <v>-1500</v>
      </c>
      <c r="G556" s="356">
        <v>-3912.91</v>
      </c>
      <c r="H556" s="354"/>
      <c r="K556" s="347"/>
      <c r="L556" s="347"/>
    </row>
    <row r="557" spans="1:12" ht="13.95" customHeight="1" x14ac:dyDescent="0.3">
      <c r="A557" s="345" t="s">
        <v>530</v>
      </c>
      <c r="B557" s="353" t="s">
        <v>593</v>
      </c>
      <c r="C557" s="718" t="s">
        <v>594</v>
      </c>
      <c r="D557" s="718"/>
      <c r="E557" s="354">
        <v>-1500</v>
      </c>
      <c r="F557" s="355">
        <v>-1500</v>
      </c>
      <c r="G557" s="356">
        <v>-1237.02</v>
      </c>
      <c r="H557" s="354"/>
      <c r="K557" s="347"/>
      <c r="L557" s="347"/>
    </row>
    <row r="558" spans="1:12" ht="13.95" customHeight="1" x14ac:dyDescent="0.3">
      <c r="A558" s="345" t="s">
        <v>530</v>
      </c>
      <c r="B558" s="353" t="s">
        <v>595</v>
      </c>
      <c r="C558" s="718" t="s">
        <v>271</v>
      </c>
      <c r="D558" s="718"/>
      <c r="E558" s="354">
        <v>-7000</v>
      </c>
      <c r="F558" s="355">
        <v>-7000</v>
      </c>
      <c r="G558" s="356">
        <v>-933.13</v>
      </c>
      <c r="H558" s="354"/>
      <c r="K558" s="347"/>
      <c r="L558" s="347"/>
    </row>
    <row r="559" spans="1:12" ht="13.95" customHeight="1" x14ac:dyDescent="0.3">
      <c r="A559" s="345" t="s">
        <v>530</v>
      </c>
      <c r="B559" s="353" t="s">
        <v>654</v>
      </c>
      <c r="C559" s="718" t="s">
        <v>272</v>
      </c>
      <c r="D559" s="718"/>
      <c r="E559" s="354">
        <v>-100</v>
      </c>
      <c r="F559" s="355">
        <v>-100</v>
      </c>
      <c r="G559" s="356">
        <v>0</v>
      </c>
      <c r="H559" s="354"/>
      <c r="K559" s="347"/>
      <c r="L559" s="347"/>
    </row>
    <row r="560" spans="1:12" ht="13.95" customHeight="1" x14ac:dyDescent="0.3">
      <c r="A560" s="345" t="s">
        <v>530</v>
      </c>
      <c r="B560" s="353" t="s">
        <v>598</v>
      </c>
      <c r="C560" s="718" t="s">
        <v>599</v>
      </c>
      <c r="D560" s="718"/>
      <c r="E560" s="354">
        <v>-200</v>
      </c>
      <c r="F560" s="355">
        <v>-200</v>
      </c>
      <c r="G560" s="356">
        <v>0</v>
      </c>
      <c r="H560" s="354"/>
      <c r="K560" s="347"/>
      <c r="L560" s="347"/>
    </row>
    <row r="561" spans="1:12" ht="13.95" customHeight="1" x14ac:dyDescent="0.3">
      <c r="A561" s="345" t="s">
        <v>530</v>
      </c>
      <c r="B561" s="353" t="s">
        <v>600</v>
      </c>
      <c r="C561" s="718" t="s">
        <v>276</v>
      </c>
      <c r="D561" s="718"/>
      <c r="E561" s="354">
        <v>-1300</v>
      </c>
      <c r="F561" s="355">
        <v>-1300</v>
      </c>
      <c r="G561" s="356">
        <v>-878.84</v>
      </c>
      <c r="H561" s="354"/>
      <c r="K561" s="347"/>
      <c r="L561" s="347"/>
    </row>
    <row r="562" spans="1:12" ht="13.95" customHeight="1" x14ac:dyDescent="0.3">
      <c r="A562" s="345" t="s">
        <v>530</v>
      </c>
      <c r="B562" s="345" t="s">
        <v>530</v>
      </c>
      <c r="C562" s="719" t="s">
        <v>530</v>
      </c>
      <c r="D562" s="719"/>
      <c r="E562" s="354" t="s">
        <v>530</v>
      </c>
      <c r="F562" s="355" t="s">
        <v>530</v>
      </c>
      <c r="G562" s="356" t="s">
        <v>530</v>
      </c>
      <c r="H562" s="354"/>
      <c r="K562" s="347"/>
      <c r="L562" s="347"/>
    </row>
    <row r="563" spans="1:12" ht="13.95" customHeight="1" x14ac:dyDescent="0.3">
      <c r="A563" s="716" t="s">
        <v>103</v>
      </c>
      <c r="B563" s="716"/>
      <c r="C563" s="716"/>
      <c r="D563" s="347"/>
      <c r="E563" s="350">
        <v>-51100</v>
      </c>
      <c r="F563" s="351">
        <v>-51100</v>
      </c>
      <c r="G563" s="352">
        <v>-49958.42</v>
      </c>
      <c r="H563" s="350"/>
      <c r="K563" s="347"/>
      <c r="L563" s="347"/>
    </row>
    <row r="564" spans="1:12" ht="13.95" customHeight="1" x14ac:dyDescent="0.3">
      <c r="A564" s="345" t="s">
        <v>530</v>
      </c>
      <c r="B564" s="353" t="s">
        <v>601</v>
      </c>
      <c r="C564" s="718" t="s">
        <v>602</v>
      </c>
      <c r="D564" s="718"/>
      <c r="E564" s="354">
        <v>-49900</v>
      </c>
      <c r="F564" s="355">
        <v>-49900</v>
      </c>
      <c r="G564" s="356">
        <v>-49848</v>
      </c>
      <c r="H564" s="354"/>
      <c r="K564" s="347"/>
      <c r="L564" s="347"/>
    </row>
    <row r="565" spans="1:12" ht="13.95" customHeight="1" x14ac:dyDescent="0.3">
      <c r="A565" s="345" t="s">
        <v>530</v>
      </c>
      <c r="B565" s="353" t="s">
        <v>603</v>
      </c>
      <c r="C565" s="718" t="s">
        <v>604</v>
      </c>
      <c r="D565" s="718"/>
      <c r="E565" s="354">
        <v>-1000</v>
      </c>
      <c r="F565" s="355">
        <v>-1000</v>
      </c>
      <c r="G565" s="356">
        <v>0</v>
      </c>
      <c r="H565" s="354"/>
      <c r="K565" s="347"/>
      <c r="L565" s="347"/>
    </row>
    <row r="566" spans="1:12" ht="13.95" customHeight="1" x14ac:dyDescent="0.3">
      <c r="A566" s="345" t="s">
        <v>530</v>
      </c>
      <c r="B566" s="353" t="s">
        <v>629</v>
      </c>
      <c r="C566" s="718" t="s">
        <v>630</v>
      </c>
      <c r="D566" s="718"/>
      <c r="E566" s="354">
        <v>0</v>
      </c>
      <c r="F566" s="355">
        <v>0</v>
      </c>
      <c r="G566" s="356">
        <v>-1.42</v>
      </c>
      <c r="H566" s="354"/>
      <c r="K566" s="347"/>
      <c r="L566" s="347"/>
    </row>
    <row r="567" spans="1:12" ht="13.95" customHeight="1" x14ac:dyDescent="0.3">
      <c r="A567" s="345" t="s">
        <v>530</v>
      </c>
      <c r="B567" s="353" t="s">
        <v>605</v>
      </c>
      <c r="C567" s="718" t="s">
        <v>18</v>
      </c>
      <c r="D567" s="718"/>
      <c r="E567" s="354">
        <v>-200</v>
      </c>
      <c r="F567" s="355">
        <v>-200</v>
      </c>
      <c r="G567" s="356">
        <v>-109</v>
      </c>
      <c r="H567" s="354"/>
      <c r="K567" s="347"/>
      <c r="L567" s="347"/>
    </row>
    <row r="568" spans="1:12" ht="13.95" customHeight="1" x14ac:dyDescent="0.3">
      <c r="A568" s="345" t="s">
        <v>530</v>
      </c>
      <c r="B568" s="345" t="s">
        <v>530</v>
      </c>
      <c r="C568" s="719" t="s">
        <v>530</v>
      </c>
      <c r="D568" s="719"/>
      <c r="E568" s="354" t="s">
        <v>530</v>
      </c>
      <c r="F568" s="355" t="s">
        <v>530</v>
      </c>
      <c r="G568" s="356" t="s">
        <v>530</v>
      </c>
      <c r="H568" s="354"/>
      <c r="K568" s="347"/>
      <c r="L568" s="347"/>
    </row>
    <row r="569" spans="1:12" ht="13.95" customHeight="1" x14ac:dyDescent="0.3">
      <c r="A569" s="358" t="s">
        <v>530</v>
      </c>
      <c r="B569" s="358" t="s">
        <v>530</v>
      </c>
      <c r="C569" s="720" t="s">
        <v>530</v>
      </c>
      <c r="D569" s="720"/>
      <c r="E569" s="350" t="s">
        <v>530</v>
      </c>
      <c r="F569" s="351" t="s">
        <v>530</v>
      </c>
      <c r="G569" s="352" t="s">
        <v>530</v>
      </c>
      <c r="H569" s="350"/>
      <c r="K569" s="347"/>
      <c r="L569" s="347"/>
    </row>
    <row r="570" spans="1:12" ht="13.95" customHeight="1" x14ac:dyDescent="0.3">
      <c r="A570" s="716" t="s">
        <v>606</v>
      </c>
      <c r="B570" s="716"/>
      <c r="C570" s="716"/>
      <c r="D570" s="347"/>
      <c r="E570" s="350">
        <v>-405300</v>
      </c>
      <c r="F570" s="351">
        <v>-405300</v>
      </c>
      <c r="G570" s="352">
        <v>-394760.78</v>
      </c>
      <c r="H570" s="350"/>
      <c r="K570" s="347"/>
      <c r="L570" s="347"/>
    </row>
    <row r="571" spans="1:12" ht="13.95" customHeight="1" x14ac:dyDescent="0.3">
      <c r="A571" s="358" t="s">
        <v>530</v>
      </c>
      <c r="B571" s="358" t="s">
        <v>530</v>
      </c>
      <c r="C571" s="720" t="s">
        <v>530</v>
      </c>
      <c r="D571" s="720"/>
      <c r="E571" s="350" t="s">
        <v>530</v>
      </c>
      <c r="F571" s="351" t="s">
        <v>530</v>
      </c>
      <c r="G571" s="352" t="s">
        <v>530</v>
      </c>
      <c r="H571" s="350"/>
      <c r="K571" s="347"/>
      <c r="L571" s="347"/>
    </row>
    <row r="572" spans="1:12" ht="13.95" customHeight="1" x14ac:dyDescent="0.3">
      <c r="A572" s="716" t="s">
        <v>282</v>
      </c>
      <c r="B572" s="716"/>
      <c r="C572" s="716"/>
      <c r="D572" s="347"/>
      <c r="E572" s="350">
        <v>-289300</v>
      </c>
      <c r="F572" s="351">
        <v>-289300</v>
      </c>
      <c r="G572" s="352">
        <v>-266910.55</v>
      </c>
      <c r="H572" s="350"/>
      <c r="K572" s="347"/>
      <c r="L572" s="347"/>
    </row>
    <row r="573" spans="1:12" ht="13.95" customHeight="1" x14ac:dyDescent="0.3">
      <c r="A573" s="358" t="s">
        <v>530</v>
      </c>
      <c r="B573" s="358" t="s">
        <v>530</v>
      </c>
      <c r="C573" s="720" t="s">
        <v>530</v>
      </c>
      <c r="D573" s="720"/>
      <c r="E573" s="350" t="s">
        <v>530</v>
      </c>
      <c r="F573" s="351" t="s">
        <v>530</v>
      </c>
      <c r="G573" s="352" t="s">
        <v>530</v>
      </c>
      <c r="H573" s="350"/>
      <c r="K573" s="347"/>
      <c r="L573" s="347"/>
    </row>
    <row r="574" spans="1:12" ht="13.95" customHeight="1" x14ac:dyDescent="0.3">
      <c r="A574" s="716" t="s">
        <v>285</v>
      </c>
      <c r="B574" s="716"/>
      <c r="C574" s="716"/>
      <c r="D574" s="347"/>
      <c r="E574" s="350">
        <v>-289300</v>
      </c>
      <c r="F574" s="351">
        <v>-289300</v>
      </c>
      <c r="G574" s="352">
        <v>-266910.55</v>
      </c>
      <c r="H574" s="350"/>
      <c r="K574" s="347"/>
      <c r="L574" s="347"/>
    </row>
    <row r="575" spans="1:12" ht="13.95" customHeight="1" x14ac:dyDescent="0.3">
      <c r="A575" s="720" t="s">
        <v>530</v>
      </c>
      <c r="B575" s="720" t="s">
        <v>530</v>
      </c>
      <c r="C575" s="720" t="s">
        <v>530</v>
      </c>
      <c r="D575" s="721"/>
      <c r="E575" s="725" t="s">
        <v>530</v>
      </c>
      <c r="F575" s="355" t="s">
        <v>530</v>
      </c>
      <c r="G575" s="371" t="s">
        <v>530</v>
      </c>
      <c r="H575" s="355"/>
      <c r="K575" s="347"/>
      <c r="L575" s="347"/>
    </row>
    <row r="576" spans="1:12" ht="13.95" customHeight="1" x14ac:dyDescent="0.3">
      <c r="A576" s="721"/>
      <c r="B576" s="721"/>
      <c r="C576" s="721"/>
      <c r="D576" s="721"/>
      <c r="E576" s="726"/>
      <c r="F576" s="366"/>
      <c r="G576" s="367"/>
      <c r="H576" s="366"/>
      <c r="K576" s="347"/>
      <c r="L576" s="347"/>
    </row>
    <row r="577" spans="1:12" ht="13.95" customHeight="1" x14ac:dyDescent="0.3">
      <c r="A577" s="716" t="s">
        <v>633</v>
      </c>
      <c r="B577" s="716"/>
      <c r="C577" s="716"/>
      <c r="D577" s="347"/>
      <c r="E577" s="350">
        <v>0</v>
      </c>
      <c r="F577" s="351">
        <v>0</v>
      </c>
      <c r="G577" s="352">
        <v>0</v>
      </c>
      <c r="H577" s="350"/>
      <c r="K577" s="347"/>
      <c r="L577" s="347"/>
    </row>
    <row r="578" spans="1:12" ht="13.95" customHeight="1" x14ac:dyDescent="0.3">
      <c r="A578" s="345" t="s">
        <v>530</v>
      </c>
      <c r="B578" s="353" t="s">
        <v>634</v>
      </c>
      <c r="C578" s="718" t="s">
        <v>635</v>
      </c>
      <c r="D578" s="718"/>
      <c r="E578" s="354">
        <v>0</v>
      </c>
      <c r="F578" s="355">
        <v>0</v>
      </c>
      <c r="G578" s="356">
        <v>-10.199999999999999</v>
      </c>
      <c r="H578" s="354"/>
      <c r="K578" s="347"/>
      <c r="L578" s="347"/>
    </row>
    <row r="579" spans="1:12" ht="13.95" customHeight="1" x14ac:dyDescent="0.3">
      <c r="A579" s="345" t="s">
        <v>530</v>
      </c>
      <c r="B579" s="353" t="s">
        <v>636</v>
      </c>
      <c r="C579" s="718" t="s">
        <v>637</v>
      </c>
      <c r="D579" s="718"/>
      <c r="E579" s="354">
        <v>0</v>
      </c>
      <c r="F579" s="355">
        <v>0</v>
      </c>
      <c r="G579" s="356">
        <v>10.199999999999999</v>
      </c>
      <c r="H579" s="354"/>
      <c r="K579" s="347"/>
      <c r="L579" s="347"/>
    </row>
    <row r="580" spans="1:12" ht="13.95" customHeight="1" x14ac:dyDescent="0.3">
      <c r="A580" s="345" t="s">
        <v>530</v>
      </c>
      <c r="B580" s="345" t="s">
        <v>530</v>
      </c>
      <c r="C580" s="719" t="s">
        <v>530</v>
      </c>
      <c r="D580" s="719"/>
      <c r="E580" s="355" t="s">
        <v>530</v>
      </c>
      <c r="F580" s="355" t="s">
        <v>530</v>
      </c>
      <c r="G580" s="371" t="s">
        <v>530</v>
      </c>
      <c r="H580" s="355"/>
      <c r="K580" s="347"/>
      <c r="L580" s="347"/>
    </row>
    <row r="581" spans="1:12" ht="13.95" customHeight="1" x14ac:dyDescent="0.25">
      <c r="E581" s="222"/>
      <c r="F581" s="222"/>
      <c r="G581" s="359"/>
      <c r="H581" s="222"/>
    </row>
    <row r="582" spans="1:12" ht="13.95" customHeight="1" x14ac:dyDescent="0.25">
      <c r="E582" s="222"/>
      <c r="F582" s="222"/>
      <c r="G582" s="359"/>
      <c r="H582" s="222"/>
    </row>
    <row r="583" spans="1:12" ht="13.95" customHeight="1" x14ac:dyDescent="0.25">
      <c r="E583" s="222"/>
      <c r="F583" s="222"/>
      <c r="G583" s="359"/>
      <c r="H583" s="222"/>
    </row>
    <row r="584" spans="1:12" ht="13.95" customHeight="1" x14ac:dyDescent="0.25">
      <c r="A584" s="722" t="s">
        <v>655</v>
      </c>
      <c r="B584" s="722"/>
      <c r="C584" s="722"/>
      <c r="D584" s="722"/>
      <c r="E584" s="157"/>
      <c r="F584" s="157"/>
      <c r="G584" s="349"/>
      <c r="H584" s="157"/>
      <c r="K584" s="157"/>
      <c r="L584" s="157"/>
    </row>
    <row r="585" spans="1:12" ht="13.95" customHeight="1" x14ac:dyDescent="0.3">
      <c r="A585" s="723" t="s">
        <v>51</v>
      </c>
      <c r="B585" s="723"/>
      <c r="C585" s="347"/>
      <c r="D585" s="347"/>
      <c r="E585" s="354" t="s">
        <v>530</v>
      </c>
      <c r="F585" s="355" t="s">
        <v>530</v>
      </c>
      <c r="G585" s="356" t="s">
        <v>530</v>
      </c>
      <c r="H585" s="354"/>
      <c r="K585" s="157"/>
      <c r="L585" s="157"/>
    </row>
    <row r="586" spans="1:12" ht="13.95" customHeight="1" x14ac:dyDescent="0.3">
      <c r="A586" s="716" t="s">
        <v>50</v>
      </c>
      <c r="B586" s="716"/>
      <c r="C586" s="347"/>
      <c r="D586" s="347"/>
      <c r="E586" s="350">
        <v>140000</v>
      </c>
      <c r="F586" s="351">
        <v>140000</v>
      </c>
      <c r="G586" s="352">
        <v>150040.01999999999</v>
      </c>
      <c r="H586" s="350"/>
      <c r="K586" s="347"/>
      <c r="L586" s="347"/>
    </row>
    <row r="587" spans="1:12" ht="13.95" customHeight="1" x14ac:dyDescent="0.3">
      <c r="A587" s="345" t="s">
        <v>530</v>
      </c>
      <c r="B587" s="353" t="s">
        <v>616</v>
      </c>
      <c r="C587" s="718" t="s">
        <v>617</v>
      </c>
      <c r="D587" s="718"/>
      <c r="E587" s="354">
        <v>140000</v>
      </c>
      <c r="F587" s="355">
        <v>140000</v>
      </c>
      <c r="G587" s="356">
        <v>150040.01999999999</v>
      </c>
      <c r="H587" s="354"/>
      <c r="K587" s="347"/>
      <c r="L587" s="347"/>
    </row>
    <row r="588" spans="1:12" ht="13.95" customHeight="1" x14ac:dyDescent="0.3">
      <c r="A588" s="345" t="s">
        <v>530</v>
      </c>
      <c r="B588" s="345" t="s">
        <v>530</v>
      </c>
      <c r="C588" s="719" t="s">
        <v>530</v>
      </c>
      <c r="D588" s="719"/>
      <c r="E588" s="354" t="s">
        <v>530</v>
      </c>
      <c r="F588" s="355" t="s">
        <v>530</v>
      </c>
      <c r="G588" s="356" t="s">
        <v>530</v>
      </c>
      <c r="H588" s="354"/>
      <c r="K588" s="347"/>
      <c r="L588" s="347"/>
    </row>
    <row r="589" spans="1:12" ht="13.95" customHeight="1" x14ac:dyDescent="0.3">
      <c r="A589" s="716" t="s">
        <v>529</v>
      </c>
      <c r="B589" s="716"/>
      <c r="C589" s="347"/>
      <c r="D589" s="347"/>
      <c r="E589" s="350">
        <v>183000</v>
      </c>
      <c r="F589" s="351">
        <v>183000</v>
      </c>
      <c r="G589" s="352">
        <v>195210.78</v>
      </c>
      <c r="H589" s="350"/>
      <c r="K589" s="347"/>
      <c r="L589" s="347"/>
    </row>
    <row r="590" spans="1:12" ht="13.95" customHeight="1" x14ac:dyDescent="0.3">
      <c r="A590" s="345" t="s">
        <v>530</v>
      </c>
      <c r="B590" s="353" t="s">
        <v>531</v>
      </c>
      <c r="C590" s="718" t="s">
        <v>357</v>
      </c>
      <c r="D590" s="718"/>
      <c r="E590" s="354">
        <v>183000</v>
      </c>
      <c r="F590" s="355">
        <v>183000</v>
      </c>
      <c r="G590" s="356">
        <v>195210.78</v>
      </c>
      <c r="H590" s="354"/>
      <c r="K590" s="347"/>
      <c r="L590" s="347"/>
    </row>
    <row r="591" spans="1:12" ht="13.95" customHeight="1" x14ac:dyDescent="0.3">
      <c r="A591" s="345" t="s">
        <v>530</v>
      </c>
      <c r="B591" s="345" t="s">
        <v>530</v>
      </c>
      <c r="C591" s="719" t="s">
        <v>530</v>
      </c>
      <c r="D591" s="719"/>
      <c r="E591" s="354" t="s">
        <v>530</v>
      </c>
      <c r="F591" s="355" t="s">
        <v>530</v>
      </c>
      <c r="G591" s="356" t="s">
        <v>530</v>
      </c>
      <c r="H591" s="354"/>
      <c r="K591" s="347"/>
      <c r="L591" s="347"/>
    </row>
    <row r="592" spans="1:12" ht="13.95" customHeight="1" x14ac:dyDescent="0.3">
      <c r="A592" s="716" t="s">
        <v>110</v>
      </c>
      <c r="B592" s="716"/>
      <c r="C592" s="347"/>
      <c r="D592" s="347"/>
      <c r="E592" s="350">
        <v>4500</v>
      </c>
      <c r="F592" s="351">
        <v>4500</v>
      </c>
      <c r="G592" s="352">
        <v>5440.29</v>
      </c>
      <c r="H592" s="350"/>
      <c r="K592" s="347"/>
      <c r="L592" s="347"/>
    </row>
    <row r="593" spans="1:12" ht="13.95" customHeight="1" x14ac:dyDescent="0.3">
      <c r="A593" s="345" t="s">
        <v>530</v>
      </c>
      <c r="B593" s="353" t="s">
        <v>532</v>
      </c>
      <c r="C593" s="718" t="s">
        <v>533</v>
      </c>
      <c r="D593" s="718"/>
      <c r="E593" s="354">
        <v>4500</v>
      </c>
      <c r="F593" s="355">
        <v>4500</v>
      </c>
      <c r="G593" s="356">
        <v>4935.29</v>
      </c>
      <c r="H593" s="354"/>
      <c r="K593" s="347"/>
      <c r="L593" s="347"/>
    </row>
    <row r="594" spans="1:12" ht="13.95" customHeight="1" x14ac:dyDescent="0.3">
      <c r="A594" s="345" t="s">
        <v>530</v>
      </c>
      <c r="B594" s="353" t="s">
        <v>618</v>
      </c>
      <c r="C594" s="718" t="s">
        <v>619</v>
      </c>
      <c r="D594" s="718"/>
      <c r="E594" s="354">
        <v>0</v>
      </c>
      <c r="F594" s="355">
        <v>0</v>
      </c>
      <c r="G594" s="356">
        <v>505</v>
      </c>
      <c r="H594" s="354"/>
      <c r="K594" s="347"/>
      <c r="L594" s="347"/>
    </row>
    <row r="595" spans="1:12" ht="13.95" customHeight="1" x14ac:dyDescent="0.3">
      <c r="A595" s="345" t="s">
        <v>530</v>
      </c>
      <c r="B595" s="345" t="s">
        <v>530</v>
      </c>
      <c r="C595" s="719" t="s">
        <v>530</v>
      </c>
      <c r="D595" s="719"/>
      <c r="E595" s="354" t="s">
        <v>530</v>
      </c>
      <c r="F595" s="355" t="s">
        <v>530</v>
      </c>
      <c r="G595" s="356" t="s">
        <v>530</v>
      </c>
      <c r="H595" s="354"/>
      <c r="K595" s="347"/>
      <c r="L595" s="347"/>
    </row>
    <row r="596" spans="1:12" ht="13.95" customHeight="1" x14ac:dyDescent="0.3">
      <c r="A596" s="716" t="s">
        <v>53</v>
      </c>
      <c r="B596" s="716"/>
      <c r="C596" s="716"/>
      <c r="D596" s="347"/>
      <c r="E596" s="350">
        <v>155000</v>
      </c>
      <c r="F596" s="351">
        <v>155000</v>
      </c>
      <c r="G596" s="352">
        <v>155560.76</v>
      </c>
      <c r="H596" s="350"/>
      <c r="K596" s="347"/>
      <c r="L596" s="347"/>
    </row>
    <row r="597" spans="1:12" ht="13.95" customHeight="1" x14ac:dyDescent="0.3">
      <c r="A597" s="345" t="s">
        <v>530</v>
      </c>
      <c r="B597" s="353" t="s">
        <v>534</v>
      </c>
      <c r="C597" s="718" t="s">
        <v>221</v>
      </c>
      <c r="D597" s="718"/>
      <c r="E597" s="354">
        <v>155000</v>
      </c>
      <c r="F597" s="355">
        <v>155000</v>
      </c>
      <c r="G597" s="356">
        <v>155560.76</v>
      </c>
      <c r="H597" s="354"/>
      <c r="K597" s="347"/>
      <c r="L597" s="347"/>
    </row>
    <row r="598" spans="1:12" ht="13.95" customHeight="1" x14ac:dyDescent="0.3">
      <c r="A598" s="345" t="s">
        <v>530</v>
      </c>
      <c r="B598" s="345" t="s">
        <v>530</v>
      </c>
      <c r="C598" s="719" t="s">
        <v>530</v>
      </c>
      <c r="D598" s="719"/>
      <c r="E598" s="354" t="s">
        <v>530</v>
      </c>
      <c r="F598" s="355" t="s">
        <v>530</v>
      </c>
      <c r="G598" s="356" t="s">
        <v>530</v>
      </c>
      <c r="H598" s="354"/>
      <c r="K598" s="347"/>
      <c r="L598" s="347"/>
    </row>
    <row r="599" spans="1:12" ht="13.95" customHeight="1" x14ac:dyDescent="0.3">
      <c r="A599" s="358" t="s">
        <v>530</v>
      </c>
      <c r="B599" s="358" t="s">
        <v>530</v>
      </c>
      <c r="C599" s="720" t="s">
        <v>530</v>
      </c>
      <c r="D599" s="720"/>
      <c r="E599" s="350" t="s">
        <v>530</v>
      </c>
      <c r="F599" s="351" t="s">
        <v>530</v>
      </c>
      <c r="G599" s="352" t="s">
        <v>530</v>
      </c>
      <c r="H599" s="350"/>
      <c r="K599" s="347"/>
      <c r="L599" s="347"/>
    </row>
    <row r="600" spans="1:12" ht="13.95" customHeight="1" x14ac:dyDescent="0.3">
      <c r="A600" s="716" t="s">
        <v>535</v>
      </c>
      <c r="B600" s="716"/>
      <c r="C600" s="716"/>
      <c r="D600" s="347"/>
      <c r="E600" s="350">
        <v>482500</v>
      </c>
      <c r="F600" s="351">
        <v>482500</v>
      </c>
      <c r="G600" s="352">
        <v>506251.85</v>
      </c>
      <c r="H600" s="350"/>
      <c r="K600" s="347"/>
      <c r="L600" s="347"/>
    </row>
    <row r="601" spans="1:12" ht="13.95" customHeight="1" x14ac:dyDescent="0.3">
      <c r="A601" s="358" t="s">
        <v>530</v>
      </c>
      <c r="B601" s="358" t="s">
        <v>530</v>
      </c>
      <c r="C601" s="720" t="s">
        <v>530</v>
      </c>
      <c r="D601" s="720"/>
      <c r="E601" s="350" t="s">
        <v>530</v>
      </c>
      <c r="F601" s="351" t="s">
        <v>530</v>
      </c>
      <c r="G601" s="352" t="s">
        <v>530</v>
      </c>
      <c r="H601" s="350"/>
      <c r="K601" s="347"/>
      <c r="L601" s="347"/>
    </row>
    <row r="602" spans="1:12" ht="13.95" customHeight="1" x14ac:dyDescent="0.3">
      <c r="A602" s="716" t="s">
        <v>57</v>
      </c>
      <c r="B602" s="716"/>
      <c r="C602" s="347"/>
      <c r="D602" s="347"/>
      <c r="E602" s="354" t="s">
        <v>530</v>
      </c>
      <c r="F602" s="355" t="s">
        <v>530</v>
      </c>
      <c r="G602" s="356" t="s">
        <v>530</v>
      </c>
      <c r="H602" s="354"/>
      <c r="K602" s="347"/>
      <c r="L602" s="347"/>
    </row>
    <row r="603" spans="1:12" ht="13.95" customHeight="1" x14ac:dyDescent="0.3">
      <c r="A603" s="357" t="s">
        <v>530</v>
      </c>
      <c r="B603" s="716" t="s">
        <v>59</v>
      </c>
      <c r="C603" s="716"/>
      <c r="D603" s="347"/>
      <c r="E603" s="350">
        <v>-1112900</v>
      </c>
      <c r="F603" s="351">
        <v>-1112900</v>
      </c>
      <c r="G603" s="352">
        <v>-1095990.01</v>
      </c>
      <c r="H603" s="350"/>
      <c r="K603" s="347"/>
      <c r="L603" s="347"/>
    </row>
    <row r="604" spans="1:12" ht="13.95" customHeight="1" x14ac:dyDescent="0.3">
      <c r="A604" s="716" t="s">
        <v>536</v>
      </c>
      <c r="B604" s="716"/>
      <c r="C604" s="347"/>
      <c r="D604" s="347"/>
      <c r="E604" s="350">
        <v>-920700</v>
      </c>
      <c r="F604" s="351">
        <v>-920700</v>
      </c>
      <c r="G604" s="352">
        <v>-910848.63</v>
      </c>
      <c r="H604" s="350"/>
      <c r="K604" s="347"/>
      <c r="L604" s="347"/>
    </row>
    <row r="605" spans="1:12" ht="13.95" customHeight="1" x14ac:dyDescent="0.3">
      <c r="A605" s="345" t="s">
        <v>530</v>
      </c>
      <c r="B605" s="353" t="s">
        <v>537</v>
      </c>
      <c r="C605" s="718" t="s">
        <v>538</v>
      </c>
      <c r="D605" s="718"/>
      <c r="E605" s="354">
        <v>-660700</v>
      </c>
      <c r="F605" s="355">
        <v>-660700</v>
      </c>
      <c r="G605" s="356">
        <v>-670845.57999999996</v>
      </c>
      <c r="H605" s="354"/>
      <c r="K605" s="347"/>
      <c r="L605" s="347"/>
    </row>
    <row r="606" spans="1:12" ht="13.95" customHeight="1" x14ac:dyDescent="0.3">
      <c r="A606" s="345" t="s">
        <v>530</v>
      </c>
      <c r="B606" s="353" t="s">
        <v>539</v>
      </c>
      <c r="C606" s="718" t="s">
        <v>540</v>
      </c>
      <c r="D606" s="718"/>
      <c r="E606" s="354">
        <v>-110800</v>
      </c>
      <c r="F606" s="355">
        <v>-110800</v>
      </c>
      <c r="G606" s="356">
        <v>-142169.09</v>
      </c>
      <c r="H606" s="354"/>
      <c r="K606" s="347"/>
      <c r="L606" s="347"/>
    </row>
    <row r="607" spans="1:12" ht="13.95" customHeight="1" x14ac:dyDescent="0.3">
      <c r="A607" s="345" t="s">
        <v>530</v>
      </c>
      <c r="B607" s="353" t="s">
        <v>541</v>
      </c>
      <c r="C607" s="718" t="s">
        <v>230</v>
      </c>
      <c r="D607" s="718"/>
      <c r="E607" s="354">
        <v>-150000</v>
      </c>
      <c r="F607" s="355">
        <v>-150000</v>
      </c>
      <c r="G607" s="356">
        <v>-139765.29999999999</v>
      </c>
      <c r="H607" s="354"/>
      <c r="K607" s="347"/>
      <c r="L607" s="347"/>
    </row>
    <row r="608" spans="1:12" ht="13.95" customHeight="1" x14ac:dyDescent="0.3">
      <c r="A608" s="345" t="s">
        <v>530</v>
      </c>
      <c r="B608" s="353" t="s">
        <v>542</v>
      </c>
      <c r="C608" s="718" t="s">
        <v>543</v>
      </c>
      <c r="D608" s="718"/>
      <c r="E608" s="354">
        <v>0</v>
      </c>
      <c r="F608" s="355">
        <v>0</v>
      </c>
      <c r="G608" s="356">
        <v>-16984.830000000002</v>
      </c>
      <c r="H608" s="354"/>
      <c r="K608" s="347"/>
      <c r="L608" s="347"/>
    </row>
    <row r="609" spans="1:12" ht="13.95" customHeight="1" x14ac:dyDescent="0.3">
      <c r="A609" s="345" t="s">
        <v>530</v>
      </c>
      <c r="B609" s="353" t="s">
        <v>544</v>
      </c>
      <c r="C609" s="718" t="s">
        <v>545</v>
      </c>
      <c r="D609" s="718"/>
      <c r="E609" s="354">
        <v>-12400</v>
      </c>
      <c r="F609" s="355">
        <v>-12400</v>
      </c>
      <c r="G609" s="356">
        <v>18486.740000000002</v>
      </c>
      <c r="H609" s="354"/>
      <c r="K609" s="347"/>
      <c r="L609" s="347"/>
    </row>
    <row r="610" spans="1:12" ht="13.95" customHeight="1" x14ac:dyDescent="0.3">
      <c r="A610" s="345" t="s">
        <v>530</v>
      </c>
      <c r="B610" s="353" t="s">
        <v>546</v>
      </c>
      <c r="C610" s="718" t="s">
        <v>232</v>
      </c>
      <c r="D610" s="718"/>
      <c r="E610" s="354">
        <v>13200</v>
      </c>
      <c r="F610" s="355">
        <v>13200</v>
      </c>
      <c r="G610" s="356">
        <v>40429.43</v>
      </c>
      <c r="H610" s="354"/>
      <c r="K610" s="347"/>
      <c r="L610" s="347"/>
    </row>
    <row r="611" spans="1:12" ht="13.95" customHeight="1" x14ac:dyDescent="0.3">
      <c r="A611" s="716" t="s">
        <v>547</v>
      </c>
      <c r="B611" s="716"/>
      <c r="C611" s="347"/>
      <c r="D611" s="347"/>
      <c r="E611" s="350">
        <v>-192200</v>
      </c>
      <c r="F611" s="351">
        <v>-192200</v>
      </c>
      <c r="G611" s="352">
        <v>-185141.38</v>
      </c>
      <c r="H611" s="350"/>
      <c r="K611" s="347"/>
      <c r="L611" s="347"/>
    </row>
    <row r="612" spans="1:12" ht="13.95" customHeight="1" x14ac:dyDescent="0.3">
      <c r="A612" s="345" t="s">
        <v>530</v>
      </c>
      <c r="B612" s="716" t="s">
        <v>548</v>
      </c>
      <c r="C612" s="721"/>
      <c r="D612" s="721"/>
      <c r="E612" s="350">
        <v>-157200</v>
      </c>
      <c r="F612" s="351">
        <v>-157200</v>
      </c>
      <c r="G612" s="352">
        <v>-156935.63</v>
      </c>
      <c r="H612" s="350"/>
      <c r="K612" s="347"/>
      <c r="L612" s="347"/>
    </row>
    <row r="613" spans="1:12" ht="13.95" customHeight="1" x14ac:dyDescent="0.3">
      <c r="A613" s="345" t="s">
        <v>530</v>
      </c>
      <c r="B613" s="353" t="s">
        <v>549</v>
      </c>
      <c r="C613" s="718" t="s">
        <v>550</v>
      </c>
      <c r="D613" s="718"/>
      <c r="E613" s="354">
        <v>-152500</v>
      </c>
      <c r="F613" s="355">
        <v>-152500</v>
      </c>
      <c r="G613" s="356">
        <v>-155670.29999999999</v>
      </c>
      <c r="H613" s="354"/>
      <c r="K613" s="347"/>
      <c r="L613" s="347"/>
    </row>
    <row r="614" spans="1:12" ht="13.95" customHeight="1" x14ac:dyDescent="0.3">
      <c r="A614" s="345" t="s">
        <v>530</v>
      </c>
      <c r="B614" s="353" t="s">
        <v>551</v>
      </c>
      <c r="C614" s="718" t="s">
        <v>552</v>
      </c>
      <c r="D614" s="718"/>
      <c r="E614" s="354">
        <v>-4700</v>
      </c>
      <c r="F614" s="355">
        <v>-4700</v>
      </c>
      <c r="G614" s="356">
        <v>-7220.57</v>
      </c>
      <c r="H614" s="354"/>
      <c r="K614" s="347"/>
      <c r="L614" s="347"/>
    </row>
    <row r="615" spans="1:12" ht="13.95" customHeight="1" x14ac:dyDescent="0.3">
      <c r="A615" s="345" t="s">
        <v>530</v>
      </c>
      <c r="B615" s="353" t="s">
        <v>553</v>
      </c>
      <c r="C615" s="718" t="s">
        <v>554</v>
      </c>
      <c r="D615" s="718"/>
      <c r="E615" s="354">
        <v>0</v>
      </c>
      <c r="F615" s="355">
        <v>0</v>
      </c>
      <c r="G615" s="356">
        <v>2583.7399999999998</v>
      </c>
      <c r="H615" s="354"/>
      <c r="K615" s="347"/>
      <c r="L615" s="347"/>
    </row>
    <row r="616" spans="1:12" ht="13.95" customHeight="1" x14ac:dyDescent="0.3">
      <c r="A616" s="345" t="s">
        <v>530</v>
      </c>
      <c r="B616" s="353" t="s">
        <v>555</v>
      </c>
      <c r="C616" s="718" t="s">
        <v>556</v>
      </c>
      <c r="D616" s="718"/>
      <c r="E616" s="354">
        <v>0</v>
      </c>
      <c r="F616" s="355">
        <v>0</v>
      </c>
      <c r="G616" s="356">
        <v>3371.5</v>
      </c>
      <c r="H616" s="354"/>
      <c r="K616" s="347"/>
      <c r="L616" s="347"/>
    </row>
    <row r="617" spans="1:12" ht="13.95" customHeight="1" x14ac:dyDescent="0.3">
      <c r="A617" s="345" t="s">
        <v>530</v>
      </c>
      <c r="B617" s="716" t="s">
        <v>557</v>
      </c>
      <c r="C617" s="721"/>
      <c r="D617" s="721"/>
      <c r="E617" s="350">
        <v>-35000</v>
      </c>
      <c r="F617" s="351">
        <v>-35000</v>
      </c>
      <c r="G617" s="352">
        <v>-28205.75</v>
      </c>
      <c r="H617" s="350"/>
      <c r="K617" s="347"/>
      <c r="L617" s="347"/>
    </row>
    <row r="618" spans="1:12" ht="13.95" customHeight="1" x14ac:dyDescent="0.3">
      <c r="A618" s="345" t="s">
        <v>530</v>
      </c>
      <c r="B618" s="353" t="s">
        <v>558</v>
      </c>
      <c r="C618" s="718" t="s">
        <v>559</v>
      </c>
      <c r="D618" s="718"/>
      <c r="E618" s="354">
        <v>-12400</v>
      </c>
      <c r="F618" s="355">
        <v>-12400</v>
      </c>
      <c r="G618" s="356">
        <v>-12507.61</v>
      </c>
      <c r="H618" s="354"/>
      <c r="K618" s="347"/>
      <c r="L618" s="347"/>
    </row>
    <row r="619" spans="1:12" ht="13.95" customHeight="1" x14ac:dyDescent="0.3">
      <c r="A619" s="345" t="s">
        <v>530</v>
      </c>
      <c r="B619" s="353" t="s">
        <v>560</v>
      </c>
      <c r="C619" s="718" t="s">
        <v>238</v>
      </c>
      <c r="D619" s="718"/>
      <c r="E619" s="354">
        <v>-16100</v>
      </c>
      <c r="F619" s="355">
        <v>-16100</v>
      </c>
      <c r="G619" s="356">
        <v>-16262.62</v>
      </c>
      <c r="H619" s="354"/>
      <c r="K619" s="347"/>
      <c r="L619" s="347"/>
    </row>
    <row r="620" spans="1:12" ht="13.95" customHeight="1" x14ac:dyDescent="0.3">
      <c r="A620" s="345" t="s">
        <v>530</v>
      </c>
      <c r="B620" s="353" t="s">
        <v>561</v>
      </c>
      <c r="C620" s="718" t="s">
        <v>239</v>
      </c>
      <c r="D620" s="718"/>
      <c r="E620" s="354">
        <v>-6500</v>
      </c>
      <c r="F620" s="355">
        <v>-6500</v>
      </c>
      <c r="G620" s="356">
        <v>-3394.11</v>
      </c>
      <c r="H620" s="354"/>
      <c r="K620" s="347"/>
      <c r="L620" s="347"/>
    </row>
    <row r="621" spans="1:12" ht="13.95" customHeight="1" x14ac:dyDescent="0.3">
      <c r="A621" s="345" t="s">
        <v>530</v>
      </c>
      <c r="B621" s="353" t="s">
        <v>562</v>
      </c>
      <c r="C621" s="718" t="s">
        <v>563</v>
      </c>
      <c r="D621" s="718"/>
      <c r="E621" s="354">
        <v>0</v>
      </c>
      <c r="F621" s="355">
        <v>0</v>
      </c>
      <c r="G621" s="356">
        <v>3763.47</v>
      </c>
      <c r="H621" s="354"/>
      <c r="K621" s="347"/>
      <c r="L621" s="347"/>
    </row>
    <row r="622" spans="1:12" ht="13.95" customHeight="1" x14ac:dyDescent="0.3">
      <c r="A622" s="345" t="s">
        <v>530</v>
      </c>
      <c r="B622" s="353" t="s">
        <v>564</v>
      </c>
      <c r="C622" s="718" t="s">
        <v>565</v>
      </c>
      <c r="D622" s="718"/>
      <c r="E622" s="354">
        <v>0</v>
      </c>
      <c r="F622" s="355">
        <v>0</v>
      </c>
      <c r="G622" s="356">
        <v>195.12</v>
      </c>
      <c r="H622" s="354"/>
      <c r="K622" s="347"/>
      <c r="L622" s="347"/>
    </row>
    <row r="623" spans="1:12" ht="13.95" customHeight="1" x14ac:dyDescent="0.3">
      <c r="A623" s="345" t="s">
        <v>530</v>
      </c>
      <c r="B623" s="345" t="s">
        <v>530</v>
      </c>
      <c r="C623" s="719" t="s">
        <v>530</v>
      </c>
      <c r="D623" s="719"/>
      <c r="E623" s="354" t="s">
        <v>530</v>
      </c>
      <c r="F623" s="355" t="s">
        <v>530</v>
      </c>
      <c r="G623" s="356" t="s">
        <v>530</v>
      </c>
      <c r="H623" s="354"/>
      <c r="K623" s="347"/>
      <c r="L623" s="347"/>
    </row>
    <row r="624" spans="1:12" ht="13.95" customHeight="1" x14ac:dyDescent="0.3">
      <c r="A624" s="716" t="s">
        <v>78</v>
      </c>
      <c r="B624" s="716"/>
      <c r="C624" s="347"/>
      <c r="D624" s="347"/>
      <c r="E624" s="350">
        <v>-223100</v>
      </c>
      <c r="F624" s="351">
        <v>-223100</v>
      </c>
      <c r="G624" s="352">
        <v>-224018.19</v>
      </c>
      <c r="H624" s="350"/>
      <c r="K624" s="347"/>
      <c r="L624" s="347"/>
    </row>
    <row r="625" spans="1:12" ht="13.95" customHeight="1" x14ac:dyDescent="0.3">
      <c r="A625" s="345" t="s">
        <v>530</v>
      </c>
      <c r="B625" s="353" t="s">
        <v>639</v>
      </c>
      <c r="C625" s="718" t="s">
        <v>640</v>
      </c>
      <c r="D625" s="718"/>
      <c r="E625" s="354">
        <v>-16500</v>
      </c>
      <c r="F625" s="355">
        <v>-16500</v>
      </c>
      <c r="G625" s="356">
        <v>-20364.830000000002</v>
      </c>
      <c r="H625" s="354"/>
      <c r="K625" s="347"/>
      <c r="L625" s="347"/>
    </row>
    <row r="626" spans="1:12" ht="13.95" customHeight="1" x14ac:dyDescent="0.3">
      <c r="A626" s="345" t="s">
        <v>530</v>
      </c>
      <c r="B626" s="353" t="s">
        <v>566</v>
      </c>
      <c r="C626" s="718" t="s">
        <v>567</v>
      </c>
      <c r="D626" s="718"/>
      <c r="E626" s="354">
        <v>-800</v>
      </c>
      <c r="F626" s="355">
        <v>-800</v>
      </c>
      <c r="G626" s="356">
        <v>-194.13</v>
      </c>
      <c r="H626" s="354"/>
      <c r="K626" s="347"/>
      <c r="L626" s="347"/>
    </row>
    <row r="627" spans="1:12" ht="13.95" customHeight="1" x14ac:dyDescent="0.3">
      <c r="A627" s="345" t="s">
        <v>530</v>
      </c>
      <c r="B627" s="353" t="s">
        <v>568</v>
      </c>
      <c r="C627" s="718" t="s">
        <v>242</v>
      </c>
      <c r="D627" s="718"/>
      <c r="E627" s="354">
        <v>-2000</v>
      </c>
      <c r="F627" s="355">
        <v>-2000</v>
      </c>
      <c r="G627" s="356">
        <v>-1450.08</v>
      </c>
      <c r="H627" s="354"/>
      <c r="K627" s="347"/>
      <c r="L627" s="347"/>
    </row>
    <row r="628" spans="1:12" ht="13.95" customHeight="1" x14ac:dyDescent="0.3">
      <c r="A628" s="345" t="s">
        <v>530</v>
      </c>
      <c r="B628" s="353" t="s">
        <v>569</v>
      </c>
      <c r="C628" s="718" t="s">
        <v>570</v>
      </c>
      <c r="D628" s="718"/>
      <c r="E628" s="354">
        <v>-100</v>
      </c>
      <c r="F628" s="355">
        <v>-100</v>
      </c>
      <c r="G628" s="356">
        <v>-85</v>
      </c>
      <c r="H628" s="354"/>
      <c r="K628" s="347"/>
      <c r="L628" s="347"/>
    </row>
    <row r="629" spans="1:12" ht="13.95" customHeight="1" x14ac:dyDescent="0.3">
      <c r="A629" s="345" t="s">
        <v>530</v>
      </c>
      <c r="B629" s="353" t="s">
        <v>571</v>
      </c>
      <c r="C629" s="718" t="s">
        <v>572</v>
      </c>
      <c r="D629" s="718"/>
      <c r="E629" s="354">
        <v>-1200</v>
      </c>
      <c r="F629" s="355">
        <v>-1200</v>
      </c>
      <c r="G629" s="356">
        <v>-128.24</v>
      </c>
      <c r="H629" s="354"/>
      <c r="K629" s="347"/>
      <c r="L629" s="347"/>
    </row>
    <row r="630" spans="1:12" ht="13.95" customHeight="1" x14ac:dyDescent="0.3">
      <c r="A630" s="345" t="s">
        <v>530</v>
      </c>
      <c r="B630" s="353" t="s">
        <v>573</v>
      </c>
      <c r="C630" s="718" t="s">
        <v>574</v>
      </c>
      <c r="D630" s="718"/>
      <c r="E630" s="354">
        <v>-22000</v>
      </c>
      <c r="F630" s="355">
        <v>-22000</v>
      </c>
      <c r="G630" s="356">
        <v>-21441.03</v>
      </c>
      <c r="H630" s="354"/>
      <c r="K630" s="347"/>
      <c r="L630" s="347"/>
    </row>
    <row r="631" spans="1:12" ht="13.95" customHeight="1" x14ac:dyDescent="0.3">
      <c r="A631" s="345" t="s">
        <v>530</v>
      </c>
      <c r="B631" s="353" t="s">
        <v>575</v>
      </c>
      <c r="C631" s="718" t="s">
        <v>576</v>
      </c>
      <c r="D631" s="718"/>
      <c r="E631" s="354">
        <v>-400</v>
      </c>
      <c r="F631" s="355">
        <v>-400</v>
      </c>
      <c r="G631" s="356">
        <v>-53</v>
      </c>
      <c r="H631" s="354"/>
      <c r="K631" s="347"/>
      <c r="L631" s="347"/>
    </row>
    <row r="632" spans="1:12" ht="13.95" customHeight="1" x14ac:dyDescent="0.3">
      <c r="A632" s="345" t="s">
        <v>530</v>
      </c>
      <c r="B632" s="353" t="s">
        <v>577</v>
      </c>
      <c r="C632" s="718" t="s">
        <v>578</v>
      </c>
      <c r="D632" s="718"/>
      <c r="E632" s="354">
        <v>-4000</v>
      </c>
      <c r="F632" s="355">
        <v>-4000</v>
      </c>
      <c r="G632" s="356">
        <v>-5563.33</v>
      </c>
      <c r="H632" s="354"/>
      <c r="K632" s="347"/>
      <c r="L632" s="347"/>
    </row>
    <row r="633" spans="1:12" ht="13.95" customHeight="1" x14ac:dyDescent="0.3">
      <c r="A633" s="345" t="s">
        <v>530</v>
      </c>
      <c r="B633" s="353" t="s">
        <v>579</v>
      </c>
      <c r="C633" s="718" t="s">
        <v>580</v>
      </c>
      <c r="D633" s="718"/>
      <c r="E633" s="354">
        <v>-147000</v>
      </c>
      <c r="F633" s="355">
        <v>-147000</v>
      </c>
      <c r="G633" s="356">
        <v>-150632</v>
      </c>
      <c r="H633" s="354"/>
      <c r="K633" s="347"/>
      <c r="L633" s="347"/>
    </row>
    <row r="634" spans="1:12" ht="13.95" customHeight="1" x14ac:dyDescent="0.3">
      <c r="A634" s="345" t="s">
        <v>530</v>
      </c>
      <c r="B634" s="353" t="s">
        <v>581</v>
      </c>
      <c r="C634" s="718" t="s">
        <v>249</v>
      </c>
      <c r="D634" s="718"/>
      <c r="E634" s="354">
        <v>-4000</v>
      </c>
      <c r="F634" s="355">
        <v>-4000</v>
      </c>
      <c r="G634" s="356">
        <v>-3527.93</v>
      </c>
      <c r="H634" s="354"/>
      <c r="K634" s="347"/>
      <c r="L634" s="347"/>
    </row>
    <row r="635" spans="1:12" ht="13.95" customHeight="1" x14ac:dyDescent="0.3">
      <c r="A635" s="345" t="s">
        <v>530</v>
      </c>
      <c r="B635" s="353" t="s">
        <v>644</v>
      </c>
      <c r="C635" s="718" t="s">
        <v>645</v>
      </c>
      <c r="D635" s="718"/>
      <c r="E635" s="354">
        <v>-8200</v>
      </c>
      <c r="F635" s="355">
        <v>-8200</v>
      </c>
      <c r="G635" s="356">
        <v>-7033.33</v>
      </c>
      <c r="H635" s="354"/>
      <c r="K635" s="347"/>
      <c r="L635" s="347"/>
    </row>
    <row r="636" spans="1:12" ht="13.95" customHeight="1" x14ac:dyDescent="0.3">
      <c r="A636" s="345" t="s">
        <v>530</v>
      </c>
      <c r="B636" s="353" t="s">
        <v>582</v>
      </c>
      <c r="C636" s="718" t="s">
        <v>344</v>
      </c>
      <c r="D636" s="718"/>
      <c r="E636" s="354">
        <v>-9200</v>
      </c>
      <c r="F636" s="355">
        <v>-9200</v>
      </c>
      <c r="G636" s="356">
        <v>-8874.7900000000009</v>
      </c>
      <c r="H636" s="354"/>
      <c r="K636" s="347"/>
      <c r="L636" s="347"/>
    </row>
    <row r="637" spans="1:12" ht="13.95" customHeight="1" x14ac:dyDescent="0.3">
      <c r="A637" s="345" t="s">
        <v>530</v>
      </c>
      <c r="B637" s="353" t="s">
        <v>583</v>
      </c>
      <c r="C637" s="718" t="s">
        <v>253</v>
      </c>
      <c r="D637" s="718"/>
      <c r="E637" s="354">
        <v>-2500</v>
      </c>
      <c r="F637" s="355">
        <v>-2500</v>
      </c>
      <c r="G637" s="356">
        <v>-506.29</v>
      </c>
      <c r="H637" s="354"/>
      <c r="K637" s="347"/>
      <c r="L637" s="347"/>
    </row>
    <row r="638" spans="1:12" ht="13.95" customHeight="1" x14ac:dyDescent="0.3">
      <c r="A638" s="345" t="s">
        <v>530</v>
      </c>
      <c r="B638" s="353" t="s">
        <v>584</v>
      </c>
      <c r="C638" s="718" t="s">
        <v>254</v>
      </c>
      <c r="D638" s="718"/>
      <c r="E638" s="354">
        <v>-5200</v>
      </c>
      <c r="F638" s="355">
        <v>-5200</v>
      </c>
      <c r="G638" s="356">
        <v>-4164.21</v>
      </c>
      <c r="H638" s="354"/>
      <c r="K638" s="347"/>
      <c r="L638" s="347"/>
    </row>
    <row r="639" spans="1:12" ht="13.95" customHeight="1" x14ac:dyDescent="0.3">
      <c r="A639" s="345" t="s">
        <v>530</v>
      </c>
      <c r="B639" s="345" t="s">
        <v>530</v>
      </c>
      <c r="C639" s="719" t="s">
        <v>530</v>
      </c>
      <c r="D639" s="719"/>
      <c r="E639" s="354" t="s">
        <v>530</v>
      </c>
      <c r="F639" s="355" t="s">
        <v>530</v>
      </c>
      <c r="G639" s="356" t="s">
        <v>530</v>
      </c>
      <c r="H639" s="354"/>
      <c r="K639" s="347"/>
      <c r="L639" s="347"/>
    </row>
    <row r="640" spans="1:12" ht="13.95" customHeight="1" x14ac:dyDescent="0.3">
      <c r="A640" s="716" t="s">
        <v>90</v>
      </c>
      <c r="B640" s="716"/>
      <c r="C640" s="716"/>
      <c r="D640" s="347"/>
      <c r="E640" s="350">
        <v>-28400</v>
      </c>
      <c r="F640" s="351">
        <v>-28400</v>
      </c>
      <c r="G640" s="352">
        <v>-50054.400000000001</v>
      </c>
      <c r="H640" s="350"/>
      <c r="K640" s="347"/>
      <c r="L640" s="347"/>
    </row>
    <row r="641" spans="1:12" ht="13.95" customHeight="1" x14ac:dyDescent="0.3">
      <c r="A641" s="345" t="s">
        <v>530</v>
      </c>
      <c r="B641" s="353" t="s">
        <v>585</v>
      </c>
      <c r="C641" s="718" t="s">
        <v>257</v>
      </c>
      <c r="D641" s="718"/>
      <c r="E641" s="354">
        <v>-600</v>
      </c>
      <c r="F641" s="355">
        <v>-600</v>
      </c>
      <c r="G641" s="356">
        <v>-709.17</v>
      </c>
      <c r="H641" s="354"/>
      <c r="K641" s="347"/>
      <c r="L641" s="347"/>
    </row>
    <row r="642" spans="1:12" ht="13.95" customHeight="1" x14ac:dyDescent="0.3">
      <c r="A642" s="345" t="s">
        <v>530</v>
      </c>
      <c r="B642" s="353" t="s">
        <v>586</v>
      </c>
      <c r="C642" s="718" t="s">
        <v>308</v>
      </c>
      <c r="D642" s="718"/>
      <c r="E642" s="354">
        <v>-100</v>
      </c>
      <c r="F642" s="355">
        <v>-100</v>
      </c>
      <c r="G642" s="356">
        <v>-45.25</v>
      </c>
      <c r="H642" s="354"/>
      <c r="K642" s="347"/>
      <c r="L642" s="347"/>
    </row>
    <row r="643" spans="1:12" ht="13.95" customHeight="1" x14ac:dyDescent="0.3">
      <c r="A643" s="345" t="s">
        <v>530</v>
      </c>
      <c r="B643" s="353" t="s">
        <v>587</v>
      </c>
      <c r="C643" s="718" t="s">
        <v>588</v>
      </c>
      <c r="D643" s="718"/>
      <c r="E643" s="354">
        <v>-300</v>
      </c>
      <c r="F643" s="355">
        <v>-300</v>
      </c>
      <c r="G643" s="356">
        <v>-307.2</v>
      </c>
      <c r="H643" s="354"/>
      <c r="K643" s="347"/>
      <c r="L643" s="347"/>
    </row>
    <row r="644" spans="1:12" ht="13.95" customHeight="1" x14ac:dyDescent="0.3">
      <c r="A644" s="345" t="s">
        <v>530</v>
      </c>
      <c r="B644" s="353" t="s">
        <v>589</v>
      </c>
      <c r="C644" s="718" t="s">
        <v>259</v>
      </c>
      <c r="D644" s="718"/>
      <c r="E644" s="354">
        <v>-100</v>
      </c>
      <c r="F644" s="355">
        <v>-100</v>
      </c>
      <c r="G644" s="356">
        <v>0</v>
      </c>
      <c r="H644" s="354"/>
      <c r="K644" s="347"/>
      <c r="L644" s="347"/>
    </row>
    <row r="645" spans="1:12" ht="13.95" customHeight="1" x14ac:dyDescent="0.3">
      <c r="A645" s="345" t="s">
        <v>530</v>
      </c>
      <c r="B645" s="353" t="s">
        <v>590</v>
      </c>
      <c r="C645" s="718" t="s">
        <v>261</v>
      </c>
      <c r="D645" s="718"/>
      <c r="E645" s="354">
        <v>-2300</v>
      </c>
      <c r="F645" s="355">
        <v>-2300</v>
      </c>
      <c r="G645" s="356">
        <v>-1938.91</v>
      </c>
      <c r="H645" s="354"/>
      <c r="K645" s="347"/>
      <c r="L645" s="347"/>
    </row>
    <row r="646" spans="1:12" ht="13.95" customHeight="1" x14ac:dyDescent="0.3">
      <c r="A646" s="345" t="s">
        <v>530</v>
      </c>
      <c r="B646" s="353" t="s">
        <v>591</v>
      </c>
      <c r="C646" s="718" t="s">
        <v>263</v>
      </c>
      <c r="D646" s="718"/>
      <c r="E646" s="354">
        <v>-300</v>
      </c>
      <c r="F646" s="355">
        <v>-300</v>
      </c>
      <c r="G646" s="356">
        <v>-569.19000000000005</v>
      </c>
      <c r="H646" s="354"/>
      <c r="K646" s="347"/>
      <c r="L646" s="347"/>
    </row>
    <row r="647" spans="1:12" ht="13.95" customHeight="1" x14ac:dyDescent="0.3">
      <c r="A647" s="345" t="s">
        <v>530</v>
      </c>
      <c r="B647" s="353" t="s">
        <v>592</v>
      </c>
      <c r="C647" s="718" t="s">
        <v>264</v>
      </c>
      <c r="D647" s="718"/>
      <c r="E647" s="354">
        <v>-15000</v>
      </c>
      <c r="F647" s="355">
        <v>-15000</v>
      </c>
      <c r="G647" s="356">
        <v>-39718.620000000003</v>
      </c>
      <c r="H647" s="354"/>
      <c r="K647" s="347"/>
      <c r="L647" s="347"/>
    </row>
    <row r="648" spans="1:12" ht="13.95" customHeight="1" x14ac:dyDescent="0.3">
      <c r="A648" s="345" t="s">
        <v>530</v>
      </c>
      <c r="B648" s="353" t="s">
        <v>593</v>
      </c>
      <c r="C648" s="718" t="s">
        <v>594</v>
      </c>
      <c r="D648" s="718"/>
      <c r="E648" s="354">
        <v>-5500</v>
      </c>
      <c r="F648" s="355">
        <v>-5500</v>
      </c>
      <c r="G648" s="356">
        <v>-3647.89</v>
      </c>
      <c r="H648" s="354"/>
      <c r="K648" s="347"/>
      <c r="L648" s="347"/>
    </row>
    <row r="649" spans="1:12" ht="13.95" customHeight="1" x14ac:dyDescent="0.3">
      <c r="A649" s="345" t="s">
        <v>530</v>
      </c>
      <c r="B649" s="353" t="s">
        <v>595</v>
      </c>
      <c r="C649" s="718" t="s">
        <v>271</v>
      </c>
      <c r="D649" s="718"/>
      <c r="E649" s="354">
        <v>-3000</v>
      </c>
      <c r="F649" s="355">
        <v>-3000</v>
      </c>
      <c r="G649" s="356">
        <v>-2505.37</v>
      </c>
      <c r="H649" s="354"/>
      <c r="K649" s="347"/>
      <c r="L649" s="347"/>
    </row>
    <row r="650" spans="1:12" ht="13.95" customHeight="1" x14ac:dyDescent="0.3">
      <c r="A650" s="345" t="s">
        <v>530</v>
      </c>
      <c r="B650" s="353" t="s">
        <v>598</v>
      </c>
      <c r="C650" s="718" t="s">
        <v>599</v>
      </c>
      <c r="D650" s="718"/>
      <c r="E650" s="354">
        <v>-400</v>
      </c>
      <c r="F650" s="355">
        <v>-400</v>
      </c>
      <c r="G650" s="356">
        <v>0</v>
      </c>
      <c r="H650" s="354"/>
      <c r="K650" s="347"/>
      <c r="L650" s="347"/>
    </row>
    <row r="651" spans="1:12" ht="13.95" customHeight="1" x14ac:dyDescent="0.3">
      <c r="A651" s="345" t="s">
        <v>530</v>
      </c>
      <c r="B651" s="353" t="s">
        <v>600</v>
      </c>
      <c r="C651" s="718" t="s">
        <v>276</v>
      </c>
      <c r="D651" s="718"/>
      <c r="E651" s="354">
        <v>-800</v>
      </c>
      <c r="F651" s="355">
        <v>-800</v>
      </c>
      <c r="G651" s="356">
        <v>-612.79999999999995</v>
      </c>
      <c r="H651" s="354"/>
      <c r="K651" s="347"/>
      <c r="L651" s="347"/>
    </row>
    <row r="652" spans="1:12" ht="13.95" customHeight="1" x14ac:dyDescent="0.3">
      <c r="A652" s="345" t="s">
        <v>530</v>
      </c>
      <c r="B652" s="345" t="s">
        <v>530</v>
      </c>
      <c r="C652" s="719" t="s">
        <v>530</v>
      </c>
      <c r="D652" s="719"/>
      <c r="E652" s="354" t="s">
        <v>530</v>
      </c>
      <c r="F652" s="355" t="s">
        <v>530</v>
      </c>
      <c r="G652" s="356" t="s">
        <v>530</v>
      </c>
      <c r="H652" s="354"/>
      <c r="K652" s="347"/>
      <c r="L652" s="347"/>
    </row>
    <row r="653" spans="1:12" ht="13.95" customHeight="1" x14ac:dyDescent="0.3">
      <c r="A653" s="716" t="s">
        <v>103</v>
      </c>
      <c r="B653" s="716"/>
      <c r="C653" s="716"/>
      <c r="D653" s="347"/>
      <c r="E653" s="350">
        <v>-159100</v>
      </c>
      <c r="F653" s="351">
        <v>-159100</v>
      </c>
      <c r="G653" s="352">
        <v>-157396.13</v>
      </c>
      <c r="H653" s="350"/>
      <c r="K653" s="347"/>
      <c r="L653" s="347"/>
    </row>
    <row r="654" spans="1:12" ht="13.95" customHeight="1" x14ac:dyDescent="0.3">
      <c r="A654" s="345" t="s">
        <v>530</v>
      </c>
      <c r="B654" s="353" t="s">
        <v>610</v>
      </c>
      <c r="C654" s="718" t="s">
        <v>611</v>
      </c>
      <c r="D654" s="718"/>
      <c r="E654" s="354">
        <v>-156800</v>
      </c>
      <c r="F654" s="355">
        <v>-156800</v>
      </c>
      <c r="G654" s="356">
        <v>-156814.92000000001</v>
      </c>
      <c r="H654" s="354"/>
      <c r="K654" s="347"/>
      <c r="L654" s="347"/>
    </row>
    <row r="655" spans="1:12" ht="13.95" customHeight="1" x14ac:dyDescent="0.3">
      <c r="A655" s="345" t="s">
        <v>530</v>
      </c>
      <c r="B655" s="353" t="s">
        <v>603</v>
      </c>
      <c r="C655" s="718" t="s">
        <v>604</v>
      </c>
      <c r="D655" s="718"/>
      <c r="E655" s="354">
        <v>-1500</v>
      </c>
      <c r="F655" s="355">
        <v>-1500</v>
      </c>
      <c r="G655" s="356">
        <v>0</v>
      </c>
      <c r="H655" s="354"/>
      <c r="K655" s="347"/>
      <c r="L655" s="347"/>
    </row>
    <row r="656" spans="1:12" ht="13.95" customHeight="1" x14ac:dyDescent="0.3">
      <c r="A656" s="345" t="s">
        <v>530</v>
      </c>
      <c r="B656" s="353" t="s">
        <v>605</v>
      </c>
      <c r="C656" s="718" t="s">
        <v>18</v>
      </c>
      <c r="D656" s="718"/>
      <c r="E656" s="354">
        <v>-800</v>
      </c>
      <c r="F656" s="355">
        <v>-800</v>
      </c>
      <c r="G656" s="356">
        <v>-581.21</v>
      </c>
      <c r="H656" s="354"/>
      <c r="K656" s="347"/>
      <c r="L656" s="347"/>
    </row>
    <row r="657" spans="1:12" ht="13.95" customHeight="1" x14ac:dyDescent="0.3">
      <c r="A657" s="345" t="s">
        <v>530</v>
      </c>
      <c r="B657" s="345" t="s">
        <v>530</v>
      </c>
      <c r="C657" s="719" t="s">
        <v>530</v>
      </c>
      <c r="D657" s="719"/>
      <c r="E657" s="354" t="s">
        <v>530</v>
      </c>
      <c r="F657" s="355" t="s">
        <v>530</v>
      </c>
      <c r="G657" s="356" t="s">
        <v>530</v>
      </c>
      <c r="H657" s="354"/>
      <c r="K657" s="347"/>
      <c r="L657" s="347"/>
    </row>
    <row r="658" spans="1:12" ht="13.95" customHeight="1" x14ac:dyDescent="0.3">
      <c r="A658" s="716" t="s">
        <v>606</v>
      </c>
      <c r="B658" s="716"/>
      <c r="C658" s="716"/>
      <c r="D658" s="347"/>
      <c r="E658" s="350" t="s">
        <v>530</v>
      </c>
      <c r="F658" s="351" t="s">
        <v>530</v>
      </c>
      <c r="G658" s="352" t="s">
        <v>530</v>
      </c>
      <c r="H658" s="350"/>
      <c r="K658" s="347"/>
      <c r="L658" s="347"/>
    </row>
    <row r="659" spans="1:12" ht="13.95" customHeight="1" x14ac:dyDescent="0.3">
      <c r="A659" s="358" t="s">
        <v>530</v>
      </c>
      <c r="B659" s="347"/>
      <c r="C659" s="347"/>
      <c r="D659" s="347"/>
      <c r="E659" s="350">
        <v>-1523500</v>
      </c>
      <c r="F659" s="351">
        <v>-1523500</v>
      </c>
      <c r="G659" s="352">
        <v>-1527458.73</v>
      </c>
      <c r="H659" s="350"/>
      <c r="K659" s="347"/>
      <c r="L659" s="347"/>
    </row>
    <row r="660" spans="1:12" ht="13.95" customHeight="1" x14ac:dyDescent="0.3">
      <c r="A660" s="716" t="s">
        <v>282</v>
      </c>
      <c r="B660" s="716"/>
      <c r="C660" s="716"/>
      <c r="D660" s="347"/>
      <c r="E660" s="350" t="s">
        <v>530</v>
      </c>
      <c r="F660" s="351" t="s">
        <v>530</v>
      </c>
      <c r="G660" s="352" t="s">
        <v>530</v>
      </c>
      <c r="H660" s="350"/>
      <c r="K660" s="347"/>
      <c r="L660" s="347"/>
    </row>
    <row r="661" spans="1:12" ht="13.95" customHeight="1" x14ac:dyDescent="0.3">
      <c r="A661" s="358" t="s">
        <v>530</v>
      </c>
      <c r="B661" s="347"/>
      <c r="C661" s="347"/>
      <c r="D661" s="347"/>
      <c r="E661" s="350">
        <v>-1041000</v>
      </c>
      <c r="F661" s="351">
        <v>-1041000</v>
      </c>
      <c r="G661" s="352">
        <v>-1021206.88</v>
      </c>
      <c r="H661" s="350"/>
      <c r="K661" s="347"/>
      <c r="L661" s="347"/>
    </row>
    <row r="662" spans="1:12" ht="13.95" customHeight="1" x14ac:dyDescent="0.3">
      <c r="A662" s="716" t="s">
        <v>313</v>
      </c>
      <c r="B662" s="716"/>
      <c r="C662" s="716"/>
      <c r="D662" s="347"/>
      <c r="E662" s="350" t="s">
        <v>530</v>
      </c>
      <c r="F662" s="351" t="s">
        <v>530</v>
      </c>
      <c r="G662" s="352" t="s">
        <v>530</v>
      </c>
      <c r="H662" s="350"/>
      <c r="K662" s="347"/>
      <c r="L662" s="347"/>
    </row>
    <row r="663" spans="1:12" ht="13.95" customHeight="1" x14ac:dyDescent="0.3">
      <c r="A663" s="347"/>
      <c r="B663" s="347"/>
      <c r="C663" s="347"/>
      <c r="D663" s="347"/>
      <c r="E663" s="354" t="s">
        <v>530</v>
      </c>
      <c r="F663" s="355" t="s">
        <v>530</v>
      </c>
      <c r="G663" s="356" t="s">
        <v>530</v>
      </c>
      <c r="H663" s="354"/>
      <c r="K663" s="347"/>
      <c r="L663" s="347"/>
    </row>
    <row r="664" spans="1:12" ht="13.95" customHeight="1" x14ac:dyDescent="0.3">
      <c r="A664" s="716" t="s">
        <v>646</v>
      </c>
      <c r="B664" s="716"/>
      <c r="C664" s="716"/>
      <c r="D664" s="347"/>
      <c r="E664" s="350">
        <v>0</v>
      </c>
      <c r="F664" s="351">
        <v>0</v>
      </c>
      <c r="G664" s="352">
        <v>-26176.31</v>
      </c>
      <c r="H664" s="350"/>
      <c r="K664" s="347"/>
      <c r="L664" s="347"/>
    </row>
    <row r="665" spans="1:12" ht="13.95" customHeight="1" x14ac:dyDescent="0.3">
      <c r="A665" s="345" t="s">
        <v>530</v>
      </c>
      <c r="B665" s="353" t="s">
        <v>647</v>
      </c>
      <c r="C665" s="724" t="s">
        <v>648</v>
      </c>
      <c r="D665" s="724"/>
      <c r="E665" s="354">
        <v>0</v>
      </c>
      <c r="F665" s="355">
        <v>0</v>
      </c>
      <c r="G665" s="356">
        <v>-26176.31</v>
      </c>
      <c r="H665" s="354"/>
      <c r="K665" s="347"/>
      <c r="L665" s="347"/>
    </row>
    <row r="666" spans="1:12" ht="13.95" customHeight="1" x14ac:dyDescent="0.3">
      <c r="A666" s="345" t="s">
        <v>530</v>
      </c>
      <c r="B666" s="345" t="s">
        <v>530</v>
      </c>
      <c r="C666" s="719" t="s">
        <v>530</v>
      </c>
      <c r="D666" s="719"/>
      <c r="E666" s="354" t="s">
        <v>530</v>
      </c>
      <c r="F666" s="355" t="s">
        <v>530</v>
      </c>
      <c r="G666" s="356" t="s">
        <v>530</v>
      </c>
      <c r="H666" s="354"/>
      <c r="K666" s="347"/>
      <c r="L666" s="347"/>
    </row>
    <row r="667" spans="1:12" ht="13.95" customHeight="1" x14ac:dyDescent="0.3">
      <c r="A667" s="358" t="s">
        <v>530</v>
      </c>
      <c r="B667" s="358" t="s">
        <v>530</v>
      </c>
      <c r="C667" s="720" t="s">
        <v>530</v>
      </c>
      <c r="D667" s="720"/>
      <c r="E667" s="350" t="s">
        <v>530</v>
      </c>
      <c r="F667" s="351" t="s">
        <v>530</v>
      </c>
      <c r="G667" s="352" t="s">
        <v>530</v>
      </c>
      <c r="H667" s="350"/>
      <c r="K667" s="347"/>
      <c r="L667" s="347"/>
    </row>
    <row r="668" spans="1:12" ht="13.95" customHeight="1" x14ac:dyDescent="0.3">
      <c r="A668" s="716" t="s">
        <v>649</v>
      </c>
      <c r="B668" s="716"/>
      <c r="C668" s="716"/>
      <c r="D668" s="347"/>
      <c r="E668" s="350">
        <v>0</v>
      </c>
      <c r="F668" s="351">
        <v>0</v>
      </c>
      <c r="G668" s="352">
        <v>-26176.31</v>
      </c>
      <c r="H668" s="350"/>
      <c r="K668" s="347"/>
      <c r="L668" s="347"/>
    </row>
    <row r="669" spans="1:12" ht="13.95" customHeight="1" x14ac:dyDescent="0.3">
      <c r="A669" s="358" t="s">
        <v>530</v>
      </c>
      <c r="B669" s="358" t="s">
        <v>530</v>
      </c>
      <c r="C669" s="720" t="s">
        <v>530</v>
      </c>
      <c r="D669" s="720"/>
      <c r="E669" s="350" t="s">
        <v>530</v>
      </c>
      <c r="F669" s="351" t="s">
        <v>530</v>
      </c>
      <c r="G669" s="352" t="s">
        <v>530</v>
      </c>
      <c r="H669" s="350"/>
      <c r="K669" s="347"/>
      <c r="L669" s="347"/>
    </row>
    <row r="670" spans="1:12" ht="13.95" customHeight="1" x14ac:dyDescent="0.3">
      <c r="A670" s="716" t="s">
        <v>284</v>
      </c>
      <c r="B670" s="716"/>
      <c r="C670" s="716"/>
      <c r="D670" s="347"/>
      <c r="E670" s="350">
        <v>-1041000</v>
      </c>
      <c r="F670" s="351">
        <v>-1041000</v>
      </c>
      <c r="G670" s="352">
        <v>-1047383.19</v>
      </c>
      <c r="H670" s="350"/>
      <c r="K670" s="347"/>
      <c r="L670" s="347"/>
    </row>
    <row r="671" spans="1:12" ht="13.95" customHeight="1" x14ac:dyDescent="0.3">
      <c r="A671" s="358" t="s">
        <v>530</v>
      </c>
      <c r="B671" s="358" t="s">
        <v>530</v>
      </c>
      <c r="C671" s="720" t="s">
        <v>530</v>
      </c>
      <c r="D671" s="720"/>
      <c r="E671" s="350" t="s">
        <v>530</v>
      </c>
      <c r="F671" s="351" t="s">
        <v>530</v>
      </c>
      <c r="G671" s="352" t="s">
        <v>530</v>
      </c>
      <c r="H671" s="350"/>
      <c r="K671" s="347"/>
      <c r="L671" s="347"/>
    </row>
    <row r="672" spans="1:12" ht="13.95" customHeight="1" x14ac:dyDescent="0.3">
      <c r="A672" s="716" t="s">
        <v>285</v>
      </c>
      <c r="B672" s="716"/>
      <c r="C672" s="716"/>
      <c r="D672" s="347"/>
      <c r="E672" s="350">
        <v>-1041000</v>
      </c>
      <c r="F672" s="351">
        <v>-1041000</v>
      </c>
      <c r="G672" s="352">
        <v>-1047383.19</v>
      </c>
      <c r="H672" s="350"/>
      <c r="K672" s="347"/>
      <c r="L672" s="347"/>
    </row>
    <row r="673" spans="1:14" ht="13.95" customHeight="1" x14ac:dyDescent="0.3">
      <c r="A673" s="347"/>
      <c r="B673" s="347"/>
      <c r="C673" s="347"/>
      <c r="D673" s="347"/>
      <c r="E673" s="366"/>
      <c r="F673" s="366"/>
      <c r="G673" s="367"/>
      <c r="H673" s="366"/>
      <c r="K673" s="347"/>
      <c r="L673" s="347"/>
    </row>
    <row r="674" spans="1:14" ht="13.95" customHeight="1" x14ac:dyDescent="0.25">
      <c r="E674" s="222"/>
      <c r="F674" s="222"/>
      <c r="G674" s="359"/>
      <c r="H674" s="222"/>
    </row>
    <row r="675" spans="1:14" ht="13.95" customHeight="1" x14ac:dyDescent="0.25">
      <c r="E675" s="222"/>
      <c r="F675" s="222"/>
      <c r="G675" s="359"/>
      <c r="H675" s="222"/>
    </row>
    <row r="676" spans="1:14" ht="13.95" customHeight="1" x14ac:dyDescent="0.25">
      <c r="E676" s="222"/>
      <c r="F676" s="222"/>
      <c r="G676" s="359"/>
      <c r="H676" s="222"/>
    </row>
    <row r="677" spans="1:14" ht="13.95" customHeight="1" x14ac:dyDescent="0.25">
      <c r="E677" s="222"/>
      <c r="F677" s="222"/>
      <c r="G677" s="359"/>
      <c r="H677" s="222"/>
    </row>
    <row r="678" spans="1:14" ht="13.95" customHeight="1" x14ac:dyDescent="0.25">
      <c r="E678" s="222"/>
      <c r="F678" s="222"/>
      <c r="G678" s="359"/>
      <c r="H678" s="222"/>
    </row>
    <row r="679" spans="1:14" ht="13.95" customHeight="1" x14ac:dyDescent="0.3">
      <c r="A679" s="722" t="s">
        <v>656</v>
      </c>
      <c r="B679" s="722"/>
      <c r="C679" s="722"/>
      <c r="D679" s="722"/>
      <c r="E679" s="157"/>
      <c r="F679" s="157"/>
      <c r="G679" s="349"/>
      <c r="H679" s="157"/>
      <c r="K679" s="157"/>
      <c r="L679" s="157"/>
      <c r="M679" s="347"/>
      <c r="N679" s="347"/>
    </row>
    <row r="680" spans="1:14" ht="13.95" customHeight="1" x14ac:dyDescent="0.3">
      <c r="A680" s="723" t="s">
        <v>51</v>
      </c>
      <c r="B680" s="723"/>
      <c r="C680" s="347"/>
      <c r="D680" s="347"/>
      <c r="E680" s="354" t="s">
        <v>530</v>
      </c>
      <c r="F680" s="355" t="s">
        <v>530</v>
      </c>
      <c r="G680" s="356" t="s">
        <v>530</v>
      </c>
      <c r="H680" s="354"/>
      <c r="K680" s="347"/>
      <c r="L680" s="347"/>
      <c r="M680" s="347"/>
      <c r="N680" s="347"/>
    </row>
    <row r="681" spans="1:14" ht="13.95" customHeight="1" x14ac:dyDescent="0.3">
      <c r="A681" s="357" t="s">
        <v>530</v>
      </c>
      <c r="B681" s="716" t="s">
        <v>50</v>
      </c>
      <c r="C681" s="716"/>
      <c r="D681" s="347"/>
      <c r="E681" s="350">
        <v>361000</v>
      </c>
      <c r="F681" s="351">
        <v>361000</v>
      </c>
      <c r="G681" s="352">
        <v>302874.8</v>
      </c>
      <c r="H681" s="350"/>
      <c r="K681" s="347"/>
      <c r="L681" s="347"/>
      <c r="M681" s="347"/>
      <c r="N681" s="347"/>
    </row>
    <row r="682" spans="1:14" ht="13.95" customHeight="1" x14ac:dyDescent="0.3">
      <c r="A682" s="345" t="s">
        <v>530</v>
      </c>
      <c r="B682" s="353" t="s">
        <v>657</v>
      </c>
      <c r="C682" s="718" t="s">
        <v>658</v>
      </c>
      <c r="D682" s="718"/>
      <c r="E682" s="354">
        <v>61000</v>
      </c>
      <c r="F682" s="355">
        <v>61000</v>
      </c>
      <c r="G682" s="356">
        <v>0</v>
      </c>
      <c r="H682" s="354"/>
      <c r="K682" s="347"/>
      <c r="L682" s="347"/>
      <c r="M682" s="347"/>
      <c r="N682" s="347"/>
    </row>
    <row r="683" spans="1:14" ht="13.95" customHeight="1" x14ac:dyDescent="0.3">
      <c r="A683" s="345" t="s">
        <v>530</v>
      </c>
      <c r="B683" s="353" t="s">
        <v>616</v>
      </c>
      <c r="C683" s="718" t="s">
        <v>617</v>
      </c>
      <c r="D683" s="718"/>
      <c r="E683" s="354">
        <v>300000</v>
      </c>
      <c r="F683" s="355">
        <v>300000</v>
      </c>
      <c r="G683" s="356">
        <v>302874.8</v>
      </c>
      <c r="H683" s="354"/>
      <c r="K683" s="347"/>
      <c r="L683" s="347"/>
      <c r="M683" s="347"/>
      <c r="N683" s="347"/>
    </row>
    <row r="684" spans="1:14" ht="13.95" customHeight="1" x14ac:dyDescent="0.3">
      <c r="A684" s="345" t="s">
        <v>530</v>
      </c>
      <c r="B684" s="345" t="s">
        <v>530</v>
      </c>
      <c r="C684" s="719" t="s">
        <v>530</v>
      </c>
      <c r="D684" s="719"/>
      <c r="E684" s="354" t="s">
        <v>530</v>
      </c>
      <c r="F684" s="355" t="s">
        <v>530</v>
      </c>
      <c r="G684" s="356" t="s">
        <v>530</v>
      </c>
      <c r="H684" s="354"/>
      <c r="K684" s="347"/>
      <c r="L684" s="347"/>
      <c r="M684" s="347"/>
      <c r="N684" s="347"/>
    </row>
    <row r="685" spans="1:14" ht="13.95" customHeight="1" x14ac:dyDescent="0.3">
      <c r="A685" s="716" t="s">
        <v>529</v>
      </c>
      <c r="B685" s="716"/>
      <c r="C685" s="347"/>
      <c r="D685" s="347"/>
      <c r="E685" s="350">
        <v>405000</v>
      </c>
      <c r="F685" s="351">
        <v>405000</v>
      </c>
      <c r="G685" s="352">
        <v>401299.07</v>
      </c>
      <c r="H685" s="350"/>
      <c r="K685" s="347"/>
      <c r="L685" s="347"/>
      <c r="M685" s="347"/>
      <c r="N685" s="347"/>
    </row>
    <row r="686" spans="1:14" ht="13.95" customHeight="1" x14ac:dyDescent="0.3">
      <c r="A686" s="345" t="s">
        <v>530</v>
      </c>
      <c r="B686" s="353" t="s">
        <v>531</v>
      </c>
      <c r="C686" s="718" t="s">
        <v>357</v>
      </c>
      <c r="D686" s="718"/>
      <c r="E686" s="354">
        <v>405000</v>
      </c>
      <c r="F686" s="355">
        <v>405000</v>
      </c>
      <c r="G686" s="356">
        <v>401299.07</v>
      </c>
      <c r="H686" s="354"/>
      <c r="K686" s="347"/>
      <c r="L686" s="347"/>
      <c r="M686" s="347"/>
      <c r="N686" s="347"/>
    </row>
    <row r="687" spans="1:14" ht="13.95" customHeight="1" x14ac:dyDescent="0.3">
      <c r="A687" s="345" t="s">
        <v>530</v>
      </c>
      <c r="B687" s="345" t="s">
        <v>530</v>
      </c>
      <c r="C687" s="719" t="s">
        <v>530</v>
      </c>
      <c r="D687" s="719"/>
      <c r="E687" s="354" t="s">
        <v>530</v>
      </c>
      <c r="F687" s="355" t="s">
        <v>530</v>
      </c>
      <c r="G687" s="356" t="s">
        <v>530</v>
      </c>
      <c r="H687" s="354"/>
      <c r="K687" s="347"/>
      <c r="L687" s="347"/>
      <c r="M687" s="347"/>
      <c r="N687" s="347"/>
    </row>
    <row r="688" spans="1:14" ht="13.95" customHeight="1" x14ac:dyDescent="0.3">
      <c r="A688" s="716" t="s">
        <v>110</v>
      </c>
      <c r="B688" s="716"/>
      <c r="C688" s="347"/>
      <c r="D688" s="347"/>
      <c r="E688" s="350">
        <v>9200</v>
      </c>
      <c r="F688" s="351">
        <v>9200</v>
      </c>
      <c r="G688" s="352">
        <v>10100.09</v>
      </c>
      <c r="H688" s="350"/>
      <c r="K688" s="347"/>
      <c r="L688" s="347"/>
      <c r="M688" s="347"/>
      <c r="N688" s="347"/>
    </row>
    <row r="689" spans="1:14" ht="13.95" customHeight="1" x14ac:dyDescent="0.3">
      <c r="A689" s="345" t="s">
        <v>530</v>
      </c>
      <c r="B689" s="353" t="s">
        <v>532</v>
      </c>
      <c r="C689" s="718" t="s">
        <v>533</v>
      </c>
      <c r="D689" s="718"/>
      <c r="E689" s="354">
        <v>9200</v>
      </c>
      <c r="F689" s="355">
        <v>9200</v>
      </c>
      <c r="G689" s="356">
        <v>10100.09</v>
      </c>
      <c r="H689" s="354"/>
      <c r="K689" s="347"/>
      <c r="L689" s="347"/>
      <c r="M689" s="347"/>
      <c r="N689" s="347"/>
    </row>
    <row r="690" spans="1:14" ht="13.95" customHeight="1" x14ac:dyDescent="0.3">
      <c r="A690" s="345" t="s">
        <v>530</v>
      </c>
      <c r="B690" s="345" t="s">
        <v>530</v>
      </c>
      <c r="C690" s="719" t="s">
        <v>530</v>
      </c>
      <c r="D690" s="719"/>
      <c r="E690" s="354" t="s">
        <v>530</v>
      </c>
      <c r="F690" s="355" t="s">
        <v>530</v>
      </c>
      <c r="G690" s="356" t="s">
        <v>530</v>
      </c>
      <c r="H690" s="354"/>
      <c r="K690" s="347"/>
      <c r="L690" s="347"/>
      <c r="M690" s="347"/>
      <c r="N690" s="347"/>
    </row>
    <row r="691" spans="1:14" ht="13.95" customHeight="1" x14ac:dyDescent="0.3">
      <c r="A691" s="716" t="s">
        <v>53</v>
      </c>
      <c r="B691" s="716"/>
      <c r="C691" s="716"/>
      <c r="D691" s="347"/>
      <c r="E691" s="350">
        <v>277000</v>
      </c>
      <c r="F691" s="351">
        <v>277000</v>
      </c>
      <c r="G691" s="352">
        <v>286588.11</v>
      </c>
      <c r="H691" s="350"/>
      <c r="K691" s="347"/>
      <c r="L691" s="347"/>
      <c r="M691" s="347"/>
      <c r="N691" s="347"/>
    </row>
    <row r="692" spans="1:14" ht="13.95" customHeight="1" x14ac:dyDescent="0.3">
      <c r="A692" s="345" t="s">
        <v>530</v>
      </c>
      <c r="B692" s="353" t="s">
        <v>534</v>
      </c>
      <c r="C692" s="718" t="s">
        <v>221</v>
      </c>
      <c r="D692" s="718"/>
      <c r="E692" s="354">
        <v>277000</v>
      </c>
      <c r="F692" s="355">
        <v>277000</v>
      </c>
      <c r="G692" s="356">
        <v>286425.71000000002</v>
      </c>
      <c r="H692" s="354"/>
      <c r="K692" s="347"/>
      <c r="L692" s="347"/>
      <c r="M692" s="347"/>
      <c r="N692" s="347"/>
    </row>
    <row r="693" spans="1:14" ht="13.95" customHeight="1" x14ac:dyDescent="0.3">
      <c r="A693" s="345" t="s">
        <v>530</v>
      </c>
      <c r="B693" s="353" t="s">
        <v>659</v>
      </c>
      <c r="C693" s="718" t="s">
        <v>222</v>
      </c>
      <c r="D693" s="718"/>
      <c r="E693" s="354">
        <v>0</v>
      </c>
      <c r="F693" s="355">
        <v>0</v>
      </c>
      <c r="G693" s="356">
        <v>162.4</v>
      </c>
      <c r="H693" s="354"/>
      <c r="K693" s="347"/>
      <c r="L693" s="347"/>
      <c r="M693" s="347"/>
      <c r="N693" s="347"/>
    </row>
    <row r="694" spans="1:14" ht="13.95" customHeight="1" x14ac:dyDescent="0.3">
      <c r="A694" s="345" t="s">
        <v>530</v>
      </c>
      <c r="B694" s="345" t="s">
        <v>530</v>
      </c>
      <c r="C694" s="719" t="s">
        <v>530</v>
      </c>
      <c r="D694" s="719"/>
      <c r="E694" s="354" t="s">
        <v>530</v>
      </c>
      <c r="F694" s="355" t="s">
        <v>530</v>
      </c>
      <c r="G694" s="356" t="s">
        <v>530</v>
      </c>
      <c r="H694" s="354"/>
      <c r="K694" s="347"/>
      <c r="L694" s="347"/>
      <c r="M694" s="347"/>
      <c r="N694" s="347"/>
    </row>
    <row r="695" spans="1:14" ht="13.95" customHeight="1" x14ac:dyDescent="0.3">
      <c r="A695" s="358" t="s">
        <v>530</v>
      </c>
      <c r="B695" s="358" t="s">
        <v>530</v>
      </c>
      <c r="C695" s="720" t="s">
        <v>530</v>
      </c>
      <c r="D695" s="720"/>
      <c r="E695" s="350" t="s">
        <v>530</v>
      </c>
      <c r="F695" s="351" t="s">
        <v>530</v>
      </c>
      <c r="G695" s="352" t="s">
        <v>530</v>
      </c>
      <c r="H695" s="350"/>
      <c r="K695" s="347"/>
      <c r="L695" s="347"/>
      <c r="M695" s="347"/>
      <c r="N695" s="347"/>
    </row>
    <row r="696" spans="1:14" ht="13.95" customHeight="1" x14ac:dyDescent="0.3">
      <c r="A696" s="716" t="s">
        <v>535</v>
      </c>
      <c r="B696" s="716"/>
      <c r="C696" s="716"/>
      <c r="D696" s="347"/>
      <c r="E696" s="350">
        <v>1052200</v>
      </c>
      <c r="F696" s="351">
        <v>1052200</v>
      </c>
      <c r="G696" s="352">
        <v>1000862.07</v>
      </c>
      <c r="H696" s="350"/>
      <c r="K696" s="347"/>
      <c r="L696" s="347"/>
      <c r="M696" s="347"/>
      <c r="N696" s="347"/>
    </row>
    <row r="697" spans="1:14" ht="13.95" customHeight="1" x14ac:dyDescent="0.3">
      <c r="A697" s="358" t="s">
        <v>530</v>
      </c>
      <c r="B697" s="358" t="s">
        <v>530</v>
      </c>
      <c r="C697" s="720" t="s">
        <v>530</v>
      </c>
      <c r="D697" s="720"/>
      <c r="E697" s="350" t="s">
        <v>530</v>
      </c>
      <c r="F697" s="351" t="s">
        <v>530</v>
      </c>
      <c r="G697" s="352" t="s">
        <v>530</v>
      </c>
      <c r="H697" s="350"/>
      <c r="K697" s="347"/>
      <c r="L697" s="347"/>
      <c r="M697" s="347"/>
      <c r="N697" s="347"/>
    </row>
    <row r="698" spans="1:14" ht="13.95" customHeight="1" x14ac:dyDescent="0.3">
      <c r="A698" s="716" t="s">
        <v>57</v>
      </c>
      <c r="B698" s="716"/>
      <c r="C698" s="347"/>
      <c r="D698" s="347"/>
      <c r="E698" s="354" t="s">
        <v>530</v>
      </c>
      <c r="F698" s="355" t="s">
        <v>530</v>
      </c>
      <c r="G698" s="356" t="s">
        <v>530</v>
      </c>
      <c r="H698" s="354"/>
      <c r="K698" s="347"/>
      <c r="L698" s="347"/>
      <c r="M698" s="347"/>
      <c r="N698" s="347"/>
    </row>
    <row r="699" spans="1:14" ht="13.95" customHeight="1" x14ac:dyDescent="0.3">
      <c r="A699" s="716" t="s">
        <v>59</v>
      </c>
      <c r="B699" s="716"/>
      <c r="C699" s="347"/>
      <c r="D699" s="347"/>
      <c r="E699" s="350">
        <v>-2432900</v>
      </c>
      <c r="F699" s="351">
        <v>-2432900</v>
      </c>
      <c r="G699" s="352">
        <v>-2420231.4500000002</v>
      </c>
      <c r="H699" s="350"/>
      <c r="K699" s="347"/>
      <c r="L699" s="347"/>
      <c r="M699" s="347"/>
      <c r="N699" s="347"/>
    </row>
    <row r="700" spans="1:14" ht="13.95" customHeight="1" x14ac:dyDescent="0.3">
      <c r="A700" s="716" t="s">
        <v>536</v>
      </c>
      <c r="B700" s="716"/>
      <c r="C700" s="347"/>
      <c r="D700" s="347"/>
      <c r="E700" s="350">
        <v>-2012000</v>
      </c>
      <c r="F700" s="351">
        <v>-2012000</v>
      </c>
      <c r="G700" s="352">
        <v>-2019133.97</v>
      </c>
      <c r="H700" s="350"/>
      <c r="K700" s="347"/>
      <c r="L700" s="347"/>
      <c r="M700" s="347"/>
      <c r="N700" s="347"/>
    </row>
    <row r="701" spans="1:14" ht="13.95" customHeight="1" x14ac:dyDescent="0.3">
      <c r="A701" s="345" t="s">
        <v>530</v>
      </c>
      <c r="B701" s="353" t="s">
        <v>537</v>
      </c>
      <c r="C701" s="718" t="s">
        <v>538</v>
      </c>
      <c r="D701" s="718"/>
      <c r="E701" s="354">
        <v>-1426300</v>
      </c>
      <c r="F701" s="355">
        <v>-1426300</v>
      </c>
      <c r="G701" s="356">
        <v>-1395419.11</v>
      </c>
      <c r="H701" s="354"/>
      <c r="K701" s="347"/>
      <c r="L701" s="347"/>
      <c r="M701" s="347"/>
      <c r="N701" s="347"/>
    </row>
    <row r="702" spans="1:14" ht="13.95" customHeight="1" x14ac:dyDescent="0.3">
      <c r="A702" s="345" t="s">
        <v>530</v>
      </c>
      <c r="B702" s="353" t="s">
        <v>539</v>
      </c>
      <c r="C702" s="718" t="s">
        <v>540</v>
      </c>
      <c r="D702" s="718"/>
      <c r="E702" s="354">
        <v>-231600</v>
      </c>
      <c r="F702" s="355">
        <v>-231600</v>
      </c>
      <c r="G702" s="356">
        <v>-278677.34000000003</v>
      </c>
      <c r="H702" s="354"/>
      <c r="K702" s="347"/>
      <c r="L702" s="347"/>
      <c r="M702" s="347"/>
      <c r="N702" s="347"/>
    </row>
    <row r="703" spans="1:14" ht="13.95" customHeight="1" x14ac:dyDescent="0.3">
      <c r="A703" s="345" t="s">
        <v>530</v>
      </c>
      <c r="B703" s="353" t="s">
        <v>541</v>
      </c>
      <c r="C703" s="718" t="s">
        <v>230</v>
      </c>
      <c r="D703" s="718"/>
      <c r="E703" s="354">
        <v>-360000</v>
      </c>
      <c r="F703" s="355">
        <v>-360000</v>
      </c>
      <c r="G703" s="356">
        <v>-361612.44</v>
      </c>
      <c r="H703" s="354"/>
      <c r="K703" s="347"/>
      <c r="L703" s="347"/>
      <c r="M703" s="347"/>
      <c r="N703" s="347"/>
    </row>
    <row r="704" spans="1:14" ht="13.95" customHeight="1" x14ac:dyDescent="0.3">
      <c r="A704" s="345" t="s">
        <v>530</v>
      </c>
      <c r="B704" s="353" t="s">
        <v>542</v>
      </c>
      <c r="C704" s="718" t="s">
        <v>543</v>
      </c>
      <c r="D704" s="718"/>
      <c r="E704" s="354">
        <v>0</v>
      </c>
      <c r="F704" s="355">
        <v>0</v>
      </c>
      <c r="G704" s="356">
        <v>-5706.6</v>
      </c>
      <c r="H704" s="354"/>
      <c r="K704" s="347"/>
      <c r="L704" s="347"/>
      <c r="M704" s="347"/>
      <c r="N704" s="347"/>
    </row>
    <row r="705" spans="1:14" ht="13.95" customHeight="1" x14ac:dyDescent="0.3">
      <c r="A705" s="345" t="s">
        <v>530</v>
      </c>
      <c r="B705" s="353" t="s">
        <v>544</v>
      </c>
      <c r="C705" s="718" t="s">
        <v>545</v>
      </c>
      <c r="D705" s="718"/>
      <c r="E705" s="354">
        <v>-26500</v>
      </c>
      <c r="F705" s="355">
        <v>-26500</v>
      </c>
      <c r="G705" s="356">
        <v>-26043.68</v>
      </c>
      <c r="H705" s="354"/>
      <c r="K705" s="347"/>
      <c r="L705" s="347"/>
      <c r="M705" s="347"/>
      <c r="N705" s="347"/>
    </row>
    <row r="706" spans="1:14" ht="13.95" customHeight="1" x14ac:dyDescent="0.3">
      <c r="A706" s="345" t="s">
        <v>530</v>
      </c>
      <c r="B706" s="353" t="s">
        <v>546</v>
      </c>
      <c r="C706" s="718" t="s">
        <v>232</v>
      </c>
      <c r="D706" s="718"/>
      <c r="E706" s="354">
        <v>32400</v>
      </c>
      <c r="F706" s="355">
        <v>32400</v>
      </c>
      <c r="G706" s="356">
        <v>46877.55</v>
      </c>
      <c r="H706" s="354"/>
      <c r="K706" s="347"/>
      <c r="L706" s="347"/>
      <c r="M706" s="347"/>
      <c r="N706" s="347"/>
    </row>
    <row r="707" spans="1:14" ht="13.95" customHeight="1" x14ac:dyDescent="0.3">
      <c r="A707" s="345" t="s">
        <v>530</v>
      </c>
      <c r="B707" s="353" t="s">
        <v>660</v>
      </c>
      <c r="C707" s="718" t="s">
        <v>661</v>
      </c>
      <c r="D707" s="718"/>
      <c r="E707" s="354">
        <v>0</v>
      </c>
      <c r="F707" s="355">
        <v>0</v>
      </c>
      <c r="G707" s="356">
        <v>1447.65</v>
      </c>
      <c r="H707" s="354"/>
      <c r="K707" s="347"/>
      <c r="L707" s="347"/>
      <c r="M707" s="347"/>
      <c r="N707" s="347"/>
    </row>
    <row r="708" spans="1:14" ht="13.95" customHeight="1" x14ac:dyDescent="0.3">
      <c r="A708" s="716" t="s">
        <v>547</v>
      </c>
      <c r="B708" s="716"/>
      <c r="C708" s="347"/>
      <c r="D708" s="347"/>
      <c r="E708" s="350">
        <v>-420900</v>
      </c>
      <c r="F708" s="351">
        <v>-420900</v>
      </c>
      <c r="G708" s="352">
        <v>-401097.48</v>
      </c>
      <c r="H708" s="350"/>
      <c r="K708" s="347"/>
      <c r="L708" s="347"/>
      <c r="M708" s="347"/>
      <c r="N708" s="347"/>
    </row>
    <row r="709" spans="1:14" ht="13.95" customHeight="1" x14ac:dyDescent="0.3">
      <c r="A709" s="345" t="s">
        <v>530</v>
      </c>
      <c r="B709" s="716" t="s">
        <v>548</v>
      </c>
      <c r="C709" s="721"/>
      <c r="D709" s="721"/>
      <c r="E709" s="350">
        <v>-344300</v>
      </c>
      <c r="F709" s="351">
        <v>-344300</v>
      </c>
      <c r="G709" s="352">
        <v>-340995.56</v>
      </c>
      <c r="H709" s="350"/>
      <c r="K709" s="347"/>
      <c r="L709" s="347"/>
      <c r="M709" s="347"/>
      <c r="N709" s="347"/>
    </row>
    <row r="710" spans="1:14" ht="13.95" customHeight="1" x14ac:dyDescent="0.3">
      <c r="A710" s="345" t="s">
        <v>530</v>
      </c>
      <c r="B710" s="353" t="s">
        <v>549</v>
      </c>
      <c r="C710" s="718" t="s">
        <v>550</v>
      </c>
      <c r="D710" s="718"/>
      <c r="E710" s="354">
        <v>-334000</v>
      </c>
      <c r="F710" s="355">
        <v>-334000</v>
      </c>
      <c r="G710" s="356">
        <v>-327241.68</v>
      </c>
      <c r="H710" s="354"/>
      <c r="K710" s="347"/>
      <c r="L710" s="347"/>
      <c r="M710" s="347"/>
      <c r="N710" s="347"/>
    </row>
    <row r="711" spans="1:14" ht="13.95" customHeight="1" x14ac:dyDescent="0.3">
      <c r="A711" s="345" t="s">
        <v>530</v>
      </c>
      <c r="B711" s="353" t="s">
        <v>551</v>
      </c>
      <c r="C711" s="718" t="s">
        <v>552</v>
      </c>
      <c r="D711" s="718"/>
      <c r="E711" s="354">
        <v>-10300</v>
      </c>
      <c r="F711" s="355">
        <v>-10300</v>
      </c>
      <c r="G711" s="356">
        <v>-15206.27</v>
      </c>
      <c r="H711" s="354"/>
      <c r="K711" s="347"/>
      <c r="L711" s="347"/>
      <c r="M711" s="347"/>
      <c r="N711" s="347"/>
    </row>
    <row r="712" spans="1:14" ht="13.95" customHeight="1" x14ac:dyDescent="0.3">
      <c r="A712" s="345" t="s">
        <v>530</v>
      </c>
      <c r="B712" s="353" t="s">
        <v>553</v>
      </c>
      <c r="C712" s="718" t="s">
        <v>554</v>
      </c>
      <c r="D712" s="718"/>
      <c r="E712" s="354">
        <v>0</v>
      </c>
      <c r="F712" s="355">
        <v>0</v>
      </c>
      <c r="G712" s="356">
        <v>5284.66</v>
      </c>
      <c r="H712" s="354"/>
      <c r="K712" s="347"/>
      <c r="L712" s="347"/>
      <c r="M712" s="347"/>
      <c r="N712" s="347"/>
    </row>
    <row r="713" spans="1:14" ht="13.95" customHeight="1" x14ac:dyDescent="0.3">
      <c r="A713" s="345" t="s">
        <v>530</v>
      </c>
      <c r="B713" s="353" t="s">
        <v>555</v>
      </c>
      <c r="C713" s="718" t="s">
        <v>556</v>
      </c>
      <c r="D713" s="718"/>
      <c r="E713" s="354">
        <v>0</v>
      </c>
      <c r="F713" s="355">
        <v>0</v>
      </c>
      <c r="G713" s="356">
        <v>-3832.27</v>
      </c>
      <c r="H713" s="354"/>
      <c r="K713" s="347"/>
      <c r="L713" s="347"/>
      <c r="M713" s="347"/>
      <c r="N713" s="347"/>
    </row>
    <row r="714" spans="1:14" ht="13.95" customHeight="1" x14ac:dyDescent="0.3">
      <c r="A714" s="345" t="s">
        <v>530</v>
      </c>
      <c r="B714" s="716" t="s">
        <v>557</v>
      </c>
      <c r="C714" s="721"/>
      <c r="D714" s="721"/>
      <c r="E714" s="350">
        <v>-76600</v>
      </c>
      <c r="F714" s="351">
        <v>-76600</v>
      </c>
      <c r="G714" s="352">
        <v>-60101.919999999998</v>
      </c>
      <c r="H714" s="350"/>
      <c r="K714" s="347"/>
      <c r="L714" s="347"/>
      <c r="M714" s="347"/>
      <c r="N714" s="347"/>
    </row>
    <row r="715" spans="1:14" ht="13.95" customHeight="1" x14ac:dyDescent="0.3">
      <c r="A715" s="345" t="s">
        <v>530</v>
      </c>
      <c r="B715" s="353" t="s">
        <v>558</v>
      </c>
      <c r="C715" s="718" t="s">
        <v>559</v>
      </c>
      <c r="D715" s="718"/>
      <c r="E715" s="354">
        <v>-27200</v>
      </c>
      <c r="F715" s="355">
        <v>-27200</v>
      </c>
      <c r="G715" s="356">
        <v>-26724.87</v>
      </c>
      <c r="H715" s="354"/>
      <c r="K715" s="347"/>
      <c r="L715" s="347"/>
      <c r="M715" s="347"/>
      <c r="N715" s="347"/>
    </row>
    <row r="716" spans="1:14" ht="13.95" customHeight="1" x14ac:dyDescent="0.3">
      <c r="A716" s="345" t="s">
        <v>530</v>
      </c>
      <c r="B716" s="353" t="s">
        <v>560</v>
      </c>
      <c r="C716" s="718" t="s">
        <v>238</v>
      </c>
      <c r="D716" s="718"/>
      <c r="E716" s="354">
        <v>-35300</v>
      </c>
      <c r="F716" s="355">
        <v>-35300</v>
      </c>
      <c r="G716" s="356">
        <v>-31912.97</v>
      </c>
      <c r="H716" s="354"/>
      <c r="K716" s="347"/>
      <c r="L716" s="347"/>
      <c r="M716" s="347"/>
      <c r="N716" s="347"/>
    </row>
    <row r="717" spans="1:14" ht="13.95" customHeight="1" x14ac:dyDescent="0.3">
      <c r="A717" s="345" t="s">
        <v>530</v>
      </c>
      <c r="B717" s="353" t="s">
        <v>561</v>
      </c>
      <c r="C717" s="718" t="s">
        <v>239</v>
      </c>
      <c r="D717" s="718"/>
      <c r="E717" s="354">
        <v>-14100</v>
      </c>
      <c r="F717" s="355">
        <v>-14100</v>
      </c>
      <c r="G717" s="356">
        <v>-7145.03</v>
      </c>
      <c r="H717" s="354"/>
      <c r="K717" s="347"/>
      <c r="L717" s="347"/>
      <c r="M717" s="347"/>
      <c r="N717" s="347"/>
    </row>
    <row r="718" spans="1:14" ht="13.95" customHeight="1" x14ac:dyDescent="0.3">
      <c r="A718" s="345" t="s">
        <v>530</v>
      </c>
      <c r="B718" s="353" t="s">
        <v>562</v>
      </c>
      <c r="C718" s="718" t="s">
        <v>563</v>
      </c>
      <c r="D718" s="718"/>
      <c r="E718" s="354">
        <v>0</v>
      </c>
      <c r="F718" s="355">
        <v>0</v>
      </c>
      <c r="G718" s="356">
        <v>7701.95</v>
      </c>
      <c r="H718" s="354"/>
      <c r="K718" s="347"/>
      <c r="L718" s="347"/>
      <c r="M718" s="347"/>
      <c r="N718" s="347"/>
    </row>
    <row r="719" spans="1:14" ht="13.95" customHeight="1" x14ac:dyDescent="0.3">
      <c r="A719" s="345" t="s">
        <v>530</v>
      </c>
      <c r="B719" s="353" t="s">
        <v>564</v>
      </c>
      <c r="C719" s="718" t="s">
        <v>565</v>
      </c>
      <c r="D719" s="718"/>
      <c r="E719" s="354">
        <v>0</v>
      </c>
      <c r="F719" s="355">
        <v>0</v>
      </c>
      <c r="G719" s="356">
        <v>-2021</v>
      </c>
      <c r="H719" s="354"/>
      <c r="K719" s="347"/>
      <c r="L719" s="347"/>
      <c r="M719" s="347"/>
      <c r="N719" s="347"/>
    </row>
    <row r="720" spans="1:14" ht="13.95" customHeight="1" x14ac:dyDescent="0.3">
      <c r="A720" s="345" t="s">
        <v>530</v>
      </c>
      <c r="B720" s="345" t="s">
        <v>530</v>
      </c>
      <c r="C720" s="719" t="s">
        <v>530</v>
      </c>
      <c r="D720" s="719"/>
      <c r="E720" s="354" t="s">
        <v>530</v>
      </c>
      <c r="F720" s="355" t="s">
        <v>530</v>
      </c>
      <c r="G720" s="356" t="s">
        <v>530</v>
      </c>
      <c r="H720" s="354"/>
      <c r="K720" s="347"/>
      <c r="L720" s="347"/>
      <c r="M720" s="347"/>
      <c r="N720" s="347"/>
    </row>
    <row r="721" spans="1:14" ht="13.95" customHeight="1" x14ac:dyDescent="0.3">
      <c r="A721" s="716" t="s">
        <v>78</v>
      </c>
      <c r="B721" s="716"/>
      <c r="C721" s="347"/>
      <c r="D721" s="347"/>
      <c r="E721" s="350">
        <v>-437800</v>
      </c>
      <c r="F721" s="351">
        <v>-433600</v>
      </c>
      <c r="G721" s="352">
        <v>-398434.94</v>
      </c>
      <c r="H721" s="350"/>
      <c r="K721" s="347"/>
      <c r="L721" s="347"/>
      <c r="M721" s="347"/>
      <c r="N721" s="347"/>
    </row>
    <row r="722" spans="1:14" ht="13.95" customHeight="1" x14ac:dyDescent="0.3">
      <c r="A722" s="345" t="s">
        <v>530</v>
      </c>
      <c r="B722" s="353" t="s">
        <v>566</v>
      </c>
      <c r="C722" s="718" t="s">
        <v>567</v>
      </c>
      <c r="D722" s="718"/>
      <c r="E722" s="354">
        <v>-1100</v>
      </c>
      <c r="F722" s="355">
        <v>-1100</v>
      </c>
      <c r="G722" s="356">
        <v>-63.89</v>
      </c>
      <c r="H722" s="354"/>
      <c r="K722" s="347"/>
      <c r="L722" s="347"/>
      <c r="M722" s="347"/>
      <c r="N722" s="347"/>
    </row>
    <row r="723" spans="1:14" ht="13.95" customHeight="1" x14ac:dyDescent="0.3">
      <c r="A723" s="345" t="s">
        <v>530</v>
      </c>
      <c r="B723" s="353" t="s">
        <v>568</v>
      </c>
      <c r="C723" s="718" t="s">
        <v>242</v>
      </c>
      <c r="D723" s="718"/>
      <c r="E723" s="354">
        <v>-4000</v>
      </c>
      <c r="F723" s="355">
        <v>-4000</v>
      </c>
      <c r="G723" s="356">
        <v>-3363.42</v>
      </c>
      <c r="H723" s="354"/>
      <c r="K723" s="347"/>
      <c r="L723" s="347"/>
      <c r="M723" s="347"/>
      <c r="N723" s="347"/>
    </row>
    <row r="724" spans="1:14" ht="13.95" customHeight="1" x14ac:dyDescent="0.3">
      <c r="A724" s="345" t="s">
        <v>530</v>
      </c>
      <c r="B724" s="353" t="s">
        <v>569</v>
      </c>
      <c r="C724" s="718" t="s">
        <v>570</v>
      </c>
      <c r="D724" s="718"/>
      <c r="E724" s="354">
        <v>-100</v>
      </c>
      <c r="F724" s="355">
        <v>-100</v>
      </c>
      <c r="G724" s="356">
        <v>-101.4</v>
      </c>
      <c r="H724" s="354"/>
      <c r="K724" s="347"/>
      <c r="L724" s="347"/>
      <c r="M724" s="347"/>
      <c r="N724" s="347"/>
    </row>
    <row r="725" spans="1:14" ht="13.95" customHeight="1" x14ac:dyDescent="0.3">
      <c r="A725" s="345" t="s">
        <v>530</v>
      </c>
      <c r="B725" s="353" t="s">
        <v>571</v>
      </c>
      <c r="C725" s="718" t="s">
        <v>572</v>
      </c>
      <c r="D725" s="718"/>
      <c r="E725" s="354">
        <v>-2000</v>
      </c>
      <c r="F725" s="355">
        <v>-2000</v>
      </c>
      <c r="G725" s="356">
        <v>-719.83</v>
      </c>
      <c r="H725" s="354"/>
      <c r="K725" s="347"/>
      <c r="L725" s="347"/>
      <c r="M725" s="347"/>
      <c r="N725" s="347"/>
    </row>
    <row r="726" spans="1:14" ht="13.95" customHeight="1" x14ac:dyDescent="0.3">
      <c r="A726" s="345" t="s">
        <v>530</v>
      </c>
      <c r="B726" s="353" t="s">
        <v>573</v>
      </c>
      <c r="C726" s="718" t="s">
        <v>574</v>
      </c>
      <c r="D726" s="718"/>
      <c r="E726" s="354">
        <v>-35000</v>
      </c>
      <c r="F726" s="355">
        <v>-35000</v>
      </c>
      <c r="G726" s="356">
        <v>-24809.29</v>
      </c>
      <c r="H726" s="354"/>
      <c r="K726" s="347"/>
      <c r="L726" s="347"/>
      <c r="M726" s="347"/>
      <c r="N726" s="347"/>
    </row>
    <row r="727" spans="1:14" ht="13.95" customHeight="1" x14ac:dyDescent="0.3">
      <c r="A727" s="345" t="s">
        <v>530</v>
      </c>
      <c r="B727" s="353" t="s">
        <v>575</v>
      </c>
      <c r="C727" s="718" t="s">
        <v>576</v>
      </c>
      <c r="D727" s="718"/>
      <c r="E727" s="354">
        <v>-500</v>
      </c>
      <c r="F727" s="355">
        <v>-500</v>
      </c>
      <c r="G727" s="356">
        <v>-363.29</v>
      </c>
      <c r="H727" s="354"/>
      <c r="K727" s="347"/>
      <c r="L727" s="347"/>
      <c r="M727" s="347"/>
      <c r="N727" s="347"/>
    </row>
    <row r="728" spans="1:14" ht="13.95" customHeight="1" x14ac:dyDescent="0.3">
      <c r="A728" s="345" t="s">
        <v>530</v>
      </c>
      <c r="B728" s="353" t="s">
        <v>577</v>
      </c>
      <c r="C728" s="718" t="s">
        <v>578</v>
      </c>
      <c r="D728" s="718"/>
      <c r="E728" s="354">
        <v>-2000</v>
      </c>
      <c r="F728" s="355">
        <v>-2000</v>
      </c>
      <c r="G728" s="356">
        <v>-3025.26</v>
      </c>
      <c r="H728" s="354"/>
      <c r="K728" s="347"/>
      <c r="L728" s="347"/>
      <c r="M728" s="347"/>
      <c r="N728" s="347"/>
    </row>
    <row r="729" spans="1:14" ht="13.95" customHeight="1" x14ac:dyDescent="0.3">
      <c r="A729" s="345" t="s">
        <v>530</v>
      </c>
      <c r="B729" s="353" t="s">
        <v>579</v>
      </c>
      <c r="C729" s="718" t="s">
        <v>580</v>
      </c>
      <c r="D729" s="718"/>
      <c r="E729" s="354">
        <v>-500</v>
      </c>
      <c r="F729" s="355">
        <v>-500</v>
      </c>
      <c r="G729" s="356">
        <v>0</v>
      </c>
      <c r="H729" s="354"/>
      <c r="K729" s="347"/>
      <c r="L729" s="347"/>
      <c r="M729" s="347"/>
      <c r="N729" s="347"/>
    </row>
    <row r="730" spans="1:14" ht="13.95" customHeight="1" x14ac:dyDescent="0.3">
      <c r="A730" s="345" t="s">
        <v>530</v>
      </c>
      <c r="B730" s="353" t="s">
        <v>627</v>
      </c>
      <c r="C730" s="718" t="s">
        <v>628</v>
      </c>
      <c r="D730" s="718"/>
      <c r="E730" s="354">
        <v>-354500</v>
      </c>
      <c r="F730" s="355">
        <v>-350300</v>
      </c>
      <c r="G730" s="356">
        <v>-338304.68</v>
      </c>
      <c r="H730" s="354"/>
      <c r="K730" s="347"/>
      <c r="L730" s="347"/>
      <c r="M730" s="347"/>
      <c r="N730" s="347"/>
    </row>
    <row r="731" spans="1:14" ht="13.95" customHeight="1" x14ac:dyDescent="0.3">
      <c r="A731" s="345" t="s">
        <v>530</v>
      </c>
      <c r="B731" s="353" t="s">
        <v>581</v>
      </c>
      <c r="C731" s="718" t="s">
        <v>249</v>
      </c>
      <c r="D731" s="718"/>
      <c r="E731" s="354">
        <v>-6100</v>
      </c>
      <c r="F731" s="355">
        <v>-6100</v>
      </c>
      <c r="G731" s="356">
        <v>-2661.75</v>
      </c>
      <c r="H731" s="354"/>
      <c r="K731" s="347"/>
      <c r="L731" s="347"/>
      <c r="M731" s="347"/>
      <c r="N731" s="347"/>
    </row>
    <row r="732" spans="1:14" ht="13.95" customHeight="1" x14ac:dyDescent="0.3">
      <c r="A732" s="345" t="s">
        <v>530</v>
      </c>
      <c r="B732" s="353" t="s">
        <v>582</v>
      </c>
      <c r="C732" s="718" t="s">
        <v>344</v>
      </c>
      <c r="D732" s="718"/>
      <c r="E732" s="354">
        <v>-21200</v>
      </c>
      <c r="F732" s="355">
        <v>-21200</v>
      </c>
      <c r="G732" s="356">
        <v>-18162.349999999999</v>
      </c>
      <c r="H732" s="354"/>
      <c r="K732" s="347"/>
      <c r="L732" s="347"/>
      <c r="M732" s="347"/>
      <c r="N732" s="347"/>
    </row>
    <row r="733" spans="1:14" ht="13.95" customHeight="1" x14ac:dyDescent="0.3">
      <c r="A733" s="345" t="s">
        <v>530</v>
      </c>
      <c r="B733" s="353" t="s">
        <v>583</v>
      </c>
      <c r="C733" s="718" t="s">
        <v>253</v>
      </c>
      <c r="D733" s="718"/>
      <c r="E733" s="354">
        <v>-4000</v>
      </c>
      <c r="F733" s="355">
        <v>-4000</v>
      </c>
      <c r="G733" s="356">
        <v>-238</v>
      </c>
      <c r="H733" s="354"/>
      <c r="K733" s="347"/>
      <c r="L733" s="347"/>
      <c r="M733" s="347"/>
      <c r="N733" s="347"/>
    </row>
    <row r="734" spans="1:14" ht="13.95" customHeight="1" x14ac:dyDescent="0.3">
      <c r="A734" s="345" t="s">
        <v>530</v>
      </c>
      <c r="B734" s="353" t="s">
        <v>584</v>
      </c>
      <c r="C734" s="718" t="s">
        <v>254</v>
      </c>
      <c r="D734" s="718"/>
      <c r="E734" s="354">
        <v>-6800</v>
      </c>
      <c r="F734" s="355">
        <v>-6800</v>
      </c>
      <c r="G734" s="356">
        <v>-6621.78</v>
      </c>
      <c r="H734" s="354"/>
      <c r="K734" s="347"/>
      <c r="L734" s="347"/>
      <c r="M734" s="347"/>
      <c r="N734" s="347"/>
    </row>
    <row r="735" spans="1:14" ht="13.95" customHeight="1" x14ac:dyDescent="0.3">
      <c r="A735" s="345" t="s">
        <v>530</v>
      </c>
      <c r="B735" s="345" t="s">
        <v>530</v>
      </c>
      <c r="C735" s="719" t="s">
        <v>530</v>
      </c>
      <c r="D735" s="719"/>
      <c r="E735" s="354" t="s">
        <v>530</v>
      </c>
      <c r="F735" s="355" t="s">
        <v>530</v>
      </c>
      <c r="G735" s="356" t="s">
        <v>530</v>
      </c>
      <c r="H735" s="354"/>
      <c r="K735" s="347"/>
      <c r="L735" s="347"/>
      <c r="M735" s="347"/>
      <c r="N735" s="347"/>
    </row>
    <row r="736" spans="1:14" ht="13.95" customHeight="1" x14ac:dyDescent="0.3">
      <c r="A736" s="716" t="s">
        <v>90</v>
      </c>
      <c r="B736" s="716"/>
      <c r="C736" s="716"/>
      <c r="D736" s="347"/>
      <c r="E736" s="350">
        <v>-46900</v>
      </c>
      <c r="F736" s="351">
        <v>-46900</v>
      </c>
      <c r="G736" s="352">
        <v>-56611.59</v>
      </c>
      <c r="H736" s="350"/>
      <c r="K736" s="347"/>
      <c r="L736" s="347"/>
      <c r="M736" s="347"/>
      <c r="N736" s="347"/>
    </row>
    <row r="737" spans="1:14" ht="13.95" customHeight="1" x14ac:dyDescent="0.3">
      <c r="A737" s="345" t="s">
        <v>530</v>
      </c>
      <c r="B737" s="353" t="s">
        <v>585</v>
      </c>
      <c r="C737" s="718" t="s">
        <v>257</v>
      </c>
      <c r="D737" s="718"/>
      <c r="E737" s="354">
        <v>-1100</v>
      </c>
      <c r="F737" s="355">
        <v>-1100</v>
      </c>
      <c r="G737" s="356">
        <v>-1117.56</v>
      </c>
      <c r="H737" s="354"/>
      <c r="K737" s="347"/>
      <c r="L737" s="347"/>
      <c r="M737" s="347"/>
      <c r="N737" s="347"/>
    </row>
    <row r="738" spans="1:14" ht="13.95" customHeight="1" x14ac:dyDescent="0.3">
      <c r="A738" s="345" t="s">
        <v>530</v>
      </c>
      <c r="B738" s="353" t="s">
        <v>586</v>
      </c>
      <c r="C738" s="718" t="s">
        <v>308</v>
      </c>
      <c r="D738" s="718"/>
      <c r="E738" s="354">
        <v>-100</v>
      </c>
      <c r="F738" s="355">
        <v>-100</v>
      </c>
      <c r="G738" s="356">
        <v>-78.069999999999993</v>
      </c>
      <c r="H738" s="354"/>
      <c r="K738" s="347"/>
      <c r="L738" s="347"/>
      <c r="M738" s="347"/>
      <c r="N738" s="347"/>
    </row>
    <row r="739" spans="1:14" ht="13.95" customHeight="1" x14ac:dyDescent="0.3">
      <c r="A739" s="345" t="s">
        <v>530</v>
      </c>
      <c r="B739" s="353" t="s">
        <v>587</v>
      </c>
      <c r="C739" s="718" t="s">
        <v>588</v>
      </c>
      <c r="D739" s="718"/>
      <c r="E739" s="354">
        <v>-1600</v>
      </c>
      <c r="F739" s="355">
        <v>-1600</v>
      </c>
      <c r="G739" s="356">
        <v>-1699.62</v>
      </c>
      <c r="H739" s="354"/>
      <c r="K739" s="347"/>
      <c r="L739" s="347"/>
      <c r="M739" s="347"/>
      <c r="N739" s="347"/>
    </row>
    <row r="740" spans="1:14" ht="13.95" customHeight="1" x14ac:dyDescent="0.3">
      <c r="A740" s="345" t="s">
        <v>530</v>
      </c>
      <c r="B740" s="353" t="s">
        <v>589</v>
      </c>
      <c r="C740" s="718" t="s">
        <v>259</v>
      </c>
      <c r="D740" s="718"/>
      <c r="E740" s="354">
        <v>-100</v>
      </c>
      <c r="F740" s="355">
        <v>-100</v>
      </c>
      <c r="G740" s="356">
        <v>0</v>
      </c>
      <c r="H740" s="354"/>
      <c r="K740" s="347"/>
      <c r="L740" s="347"/>
      <c r="M740" s="347"/>
      <c r="N740" s="347"/>
    </row>
    <row r="741" spans="1:14" ht="13.95" customHeight="1" x14ac:dyDescent="0.3">
      <c r="A741" s="345" t="s">
        <v>530</v>
      </c>
      <c r="B741" s="353" t="s">
        <v>590</v>
      </c>
      <c r="C741" s="718" t="s">
        <v>261</v>
      </c>
      <c r="D741" s="718"/>
      <c r="E741" s="354">
        <v>-6000</v>
      </c>
      <c r="F741" s="355">
        <v>-6000</v>
      </c>
      <c r="G741" s="356">
        <v>-3380.45</v>
      </c>
      <c r="H741" s="354"/>
      <c r="K741" s="347"/>
      <c r="L741" s="347"/>
      <c r="M741" s="347"/>
      <c r="N741" s="347"/>
    </row>
    <row r="742" spans="1:14" ht="13.95" customHeight="1" x14ac:dyDescent="0.3">
      <c r="A742" s="345" t="s">
        <v>530</v>
      </c>
      <c r="B742" s="353" t="s">
        <v>591</v>
      </c>
      <c r="C742" s="718" t="s">
        <v>263</v>
      </c>
      <c r="D742" s="718"/>
      <c r="E742" s="354">
        <v>-500</v>
      </c>
      <c r="F742" s="355">
        <v>-500</v>
      </c>
      <c r="G742" s="356">
        <v>-926.85</v>
      </c>
      <c r="H742" s="354"/>
      <c r="K742" s="347"/>
      <c r="L742" s="347"/>
      <c r="M742" s="347"/>
      <c r="N742" s="347"/>
    </row>
    <row r="743" spans="1:14" ht="13.95" customHeight="1" x14ac:dyDescent="0.3">
      <c r="A743" s="345" t="s">
        <v>530</v>
      </c>
      <c r="B743" s="353" t="s">
        <v>592</v>
      </c>
      <c r="C743" s="718" t="s">
        <v>264</v>
      </c>
      <c r="D743" s="718"/>
      <c r="E743" s="354">
        <v>-19500</v>
      </c>
      <c r="F743" s="355">
        <v>-19500</v>
      </c>
      <c r="G743" s="356">
        <v>-35231.879999999997</v>
      </c>
      <c r="H743" s="354"/>
      <c r="K743" s="347"/>
      <c r="L743" s="347"/>
      <c r="M743" s="347"/>
      <c r="N743" s="347"/>
    </row>
    <row r="744" spans="1:14" ht="13.95" customHeight="1" x14ac:dyDescent="0.3">
      <c r="A744" s="345" t="s">
        <v>530</v>
      </c>
      <c r="B744" s="353" t="s">
        <v>593</v>
      </c>
      <c r="C744" s="718" t="s">
        <v>594</v>
      </c>
      <c r="D744" s="718"/>
      <c r="E744" s="354">
        <v>-10600</v>
      </c>
      <c r="F744" s="355">
        <v>-10600</v>
      </c>
      <c r="G744" s="356">
        <v>-6568.65</v>
      </c>
      <c r="H744" s="354"/>
      <c r="K744" s="347"/>
      <c r="L744" s="347"/>
      <c r="M744" s="347"/>
      <c r="N744" s="347"/>
    </row>
    <row r="745" spans="1:14" ht="13.95" customHeight="1" x14ac:dyDescent="0.3">
      <c r="A745" s="345" t="s">
        <v>530</v>
      </c>
      <c r="B745" s="353" t="s">
        <v>595</v>
      </c>
      <c r="C745" s="718" t="s">
        <v>271</v>
      </c>
      <c r="D745" s="718"/>
      <c r="E745" s="354">
        <v>-5000</v>
      </c>
      <c r="F745" s="355">
        <v>-5000</v>
      </c>
      <c r="G745" s="356">
        <v>-6342.43</v>
      </c>
      <c r="H745" s="354"/>
      <c r="K745" s="347"/>
      <c r="L745" s="347"/>
      <c r="M745" s="347"/>
      <c r="N745" s="347"/>
    </row>
    <row r="746" spans="1:14" ht="13.95" customHeight="1" x14ac:dyDescent="0.3">
      <c r="A746" s="345" t="s">
        <v>530</v>
      </c>
      <c r="B746" s="353" t="s">
        <v>598</v>
      </c>
      <c r="C746" s="718" t="s">
        <v>599</v>
      </c>
      <c r="D746" s="718"/>
      <c r="E746" s="354">
        <v>-500</v>
      </c>
      <c r="F746" s="355">
        <v>-500</v>
      </c>
      <c r="G746" s="356">
        <v>-21.89</v>
      </c>
      <c r="H746" s="354"/>
      <c r="K746" s="347"/>
      <c r="L746" s="347"/>
      <c r="M746" s="347"/>
      <c r="N746" s="347"/>
    </row>
    <row r="747" spans="1:14" ht="13.95" customHeight="1" x14ac:dyDescent="0.3">
      <c r="A747" s="345" t="s">
        <v>530</v>
      </c>
      <c r="B747" s="353" t="s">
        <v>600</v>
      </c>
      <c r="C747" s="718" t="s">
        <v>276</v>
      </c>
      <c r="D747" s="718"/>
      <c r="E747" s="354">
        <v>-1900</v>
      </c>
      <c r="F747" s="355">
        <v>-1900</v>
      </c>
      <c r="G747" s="356">
        <v>-1244.19</v>
      </c>
      <c r="H747" s="354"/>
      <c r="K747" s="347"/>
      <c r="L747" s="347"/>
      <c r="M747" s="347"/>
      <c r="N747" s="347"/>
    </row>
    <row r="748" spans="1:14" ht="13.95" customHeight="1" x14ac:dyDescent="0.3">
      <c r="A748" s="345" t="s">
        <v>530</v>
      </c>
      <c r="B748" s="345" t="s">
        <v>530</v>
      </c>
      <c r="C748" s="719" t="s">
        <v>530</v>
      </c>
      <c r="D748" s="719"/>
      <c r="E748" s="354" t="s">
        <v>530</v>
      </c>
      <c r="F748" s="355" t="s">
        <v>530</v>
      </c>
      <c r="G748" s="356" t="s">
        <v>530</v>
      </c>
      <c r="H748" s="354"/>
      <c r="K748" s="347"/>
      <c r="L748" s="347"/>
      <c r="M748" s="347"/>
      <c r="N748" s="347"/>
    </row>
    <row r="749" spans="1:14" ht="13.95" customHeight="1" x14ac:dyDescent="0.3">
      <c r="A749" s="716" t="s">
        <v>103</v>
      </c>
      <c r="B749" s="716"/>
      <c r="C749" s="716"/>
      <c r="D749" s="347"/>
      <c r="E749" s="350">
        <v>-431400</v>
      </c>
      <c r="F749" s="351">
        <v>-431400</v>
      </c>
      <c r="G749" s="352">
        <v>-429789</v>
      </c>
      <c r="H749" s="350"/>
      <c r="K749" s="347"/>
      <c r="L749" s="347"/>
      <c r="M749" s="347"/>
      <c r="N749" s="347"/>
    </row>
    <row r="750" spans="1:14" ht="13.95" customHeight="1" x14ac:dyDescent="0.3">
      <c r="A750" s="345" t="s">
        <v>530</v>
      </c>
      <c r="B750" s="353" t="s">
        <v>601</v>
      </c>
      <c r="C750" s="718" t="s">
        <v>602</v>
      </c>
      <c r="D750" s="718"/>
      <c r="E750" s="354">
        <v>-418200</v>
      </c>
      <c r="F750" s="355">
        <v>-418200</v>
      </c>
      <c r="G750" s="356">
        <v>-418176</v>
      </c>
      <c r="H750" s="354"/>
      <c r="K750" s="347"/>
      <c r="L750" s="347"/>
      <c r="M750" s="347"/>
      <c r="N750" s="347"/>
    </row>
    <row r="751" spans="1:14" ht="13.95" customHeight="1" x14ac:dyDescent="0.3">
      <c r="A751" s="345" t="s">
        <v>530</v>
      </c>
      <c r="B751" s="353" t="s">
        <v>603</v>
      </c>
      <c r="C751" s="718" t="s">
        <v>604</v>
      </c>
      <c r="D751" s="718"/>
      <c r="E751" s="354">
        <v>-11300</v>
      </c>
      <c r="F751" s="355">
        <v>-11300</v>
      </c>
      <c r="G751" s="356">
        <v>-9765.89</v>
      </c>
      <c r="H751" s="354"/>
      <c r="K751" s="347"/>
      <c r="L751" s="347"/>
      <c r="M751" s="347"/>
      <c r="N751" s="347"/>
    </row>
    <row r="752" spans="1:14" ht="13.95" customHeight="1" x14ac:dyDescent="0.3">
      <c r="A752" s="345" t="s">
        <v>530</v>
      </c>
      <c r="B752" s="353" t="s">
        <v>605</v>
      </c>
      <c r="C752" s="718" t="s">
        <v>18</v>
      </c>
      <c r="D752" s="718"/>
      <c r="E752" s="354">
        <v>-1900</v>
      </c>
      <c r="F752" s="355">
        <v>-1900</v>
      </c>
      <c r="G752" s="356">
        <v>-1897.11</v>
      </c>
      <c r="H752" s="354"/>
      <c r="K752" s="347"/>
      <c r="L752" s="347"/>
      <c r="M752" s="347"/>
      <c r="N752" s="347"/>
    </row>
    <row r="753" spans="1:14" ht="13.95" customHeight="1" x14ac:dyDescent="0.3">
      <c r="A753" s="345" t="s">
        <v>530</v>
      </c>
      <c r="B753" s="353" t="s">
        <v>631</v>
      </c>
      <c r="C753" s="718" t="s">
        <v>632</v>
      </c>
      <c r="D753" s="718"/>
      <c r="E753" s="354">
        <v>0</v>
      </c>
      <c r="F753" s="355">
        <v>0</v>
      </c>
      <c r="G753" s="356">
        <v>50</v>
      </c>
      <c r="H753" s="354"/>
      <c r="K753" s="347"/>
      <c r="L753" s="347"/>
      <c r="M753" s="347"/>
      <c r="N753" s="347"/>
    </row>
    <row r="754" spans="1:14" ht="13.95" customHeight="1" x14ac:dyDescent="0.3">
      <c r="A754" s="345" t="s">
        <v>530</v>
      </c>
      <c r="B754" s="345" t="s">
        <v>530</v>
      </c>
      <c r="C754" s="719" t="s">
        <v>530</v>
      </c>
      <c r="D754" s="719"/>
      <c r="E754" s="354" t="s">
        <v>530</v>
      </c>
      <c r="F754" s="355" t="s">
        <v>530</v>
      </c>
      <c r="G754" s="356" t="s">
        <v>530</v>
      </c>
      <c r="H754" s="354"/>
      <c r="K754" s="347"/>
      <c r="L754" s="347"/>
      <c r="M754" s="347"/>
      <c r="N754" s="347"/>
    </row>
    <row r="755" spans="1:14" ht="13.95" customHeight="1" x14ac:dyDescent="0.3">
      <c r="A755" s="358" t="s">
        <v>530</v>
      </c>
      <c r="B755" s="358" t="s">
        <v>530</v>
      </c>
      <c r="C755" s="720" t="s">
        <v>530</v>
      </c>
      <c r="D755" s="720"/>
      <c r="E755" s="350" t="s">
        <v>530</v>
      </c>
      <c r="F755" s="351" t="s">
        <v>530</v>
      </c>
      <c r="G755" s="352" t="s">
        <v>530</v>
      </c>
      <c r="H755" s="350"/>
      <c r="K755" s="347"/>
      <c r="L755" s="347"/>
      <c r="M755" s="347"/>
      <c r="N755" s="347"/>
    </row>
    <row r="756" spans="1:14" ht="13.95" customHeight="1" x14ac:dyDescent="0.3">
      <c r="A756" s="716" t="s">
        <v>606</v>
      </c>
      <c r="B756" s="716"/>
      <c r="C756" s="716"/>
      <c r="D756" s="347"/>
      <c r="E756" s="350">
        <v>-3349000</v>
      </c>
      <c r="F756" s="351">
        <v>-3344800</v>
      </c>
      <c r="G756" s="352">
        <v>-3305066.98</v>
      </c>
      <c r="H756" s="350"/>
      <c r="K756" s="347"/>
      <c r="L756" s="347"/>
      <c r="M756" s="347"/>
      <c r="N756" s="347"/>
    </row>
    <row r="757" spans="1:14" ht="13.95" customHeight="1" x14ac:dyDescent="0.3">
      <c r="A757" s="358" t="s">
        <v>530</v>
      </c>
      <c r="B757" s="358" t="s">
        <v>530</v>
      </c>
      <c r="C757" s="720" t="s">
        <v>530</v>
      </c>
      <c r="D757" s="720"/>
      <c r="E757" s="350" t="s">
        <v>530</v>
      </c>
      <c r="F757" s="351" t="s">
        <v>530</v>
      </c>
      <c r="G757" s="352" t="s">
        <v>530</v>
      </c>
      <c r="H757" s="350"/>
      <c r="K757" s="347"/>
      <c r="L757" s="347"/>
      <c r="M757" s="347"/>
      <c r="N757" s="347"/>
    </row>
    <row r="758" spans="1:14" ht="13.95" customHeight="1" x14ac:dyDescent="0.3">
      <c r="A758" s="716" t="s">
        <v>282</v>
      </c>
      <c r="B758" s="716"/>
      <c r="C758" s="716"/>
      <c r="D758" s="347"/>
      <c r="E758" s="350">
        <v>-2296800</v>
      </c>
      <c r="F758" s="351">
        <v>-2292600</v>
      </c>
      <c r="G758" s="352">
        <v>-2304204.91</v>
      </c>
      <c r="H758" s="350"/>
      <c r="K758" s="347"/>
      <c r="L758" s="347"/>
      <c r="M758" s="347"/>
      <c r="N758" s="347"/>
    </row>
    <row r="759" spans="1:14" ht="13.95" customHeight="1" x14ac:dyDescent="0.3">
      <c r="A759" s="358" t="s">
        <v>530</v>
      </c>
      <c r="B759" s="358" t="s">
        <v>530</v>
      </c>
      <c r="C759" s="720" t="s">
        <v>530</v>
      </c>
      <c r="D759" s="720"/>
      <c r="E759" s="350" t="s">
        <v>530</v>
      </c>
      <c r="F759" s="351" t="s">
        <v>530</v>
      </c>
      <c r="G759" s="352" t="s">
        <v>530</v>
      </c>
      <c r="H759" s="350"/>
      <c r="K759" s="347"/>
      <c r="L759" s="347"/>
      <c r="M759" s="347"/>
      <c r="N759" s="347"/>
    </row>
    <row r="760" spans="1:14" ht="13.95" customHeight="1" x14ac:dyDescent="0.3">
      <c r="A760" s="716" t="s">
        <v>313</v>
      </c>
      <c r="B760" s="716"/>
      <c r="C760" s="716"/>
      <c r="D760" s="347"/>
      <c r="E760" s="354" t="s">
        <v>530</v>
      </c>
      <c r="F760" s="355" t="s">
        <v>530</v>
      </c>
      <c r="G760" s="356" t="s">
        <v>530</v>
      </c>
      <c r="H760" s="354"/>
      <c r="K760" s="347"/>
      <c r="L760" s="347"/>
      <c r="M760" s="347"/>
      <c r="N760" s="347"/>
    </row>
    <row r="761" spans="1:14" ht="13.95" customHeight="1" x14ac:dyDescent="0.3">
      <c r="A761" s="716" t="s">
        <v>646</v>
      </c>
      <c r="B761" s="716"/>
      <c r="C761" s="716"/>
      <c r="D761" s="347"/>
      <c r="E761" s="350">
        <v>0</v>
      </c>
      <c r="F761" s="351">
        <v>0</v>
      </c>
      <c r="G761" s="352">
        <v>-27282.04</v>
      </c>
      <c r="H761" s="350"/>
      <c r="K761" s="347"/>
      <c r="L761" s="347"/>
      <c r="M761" s="347"/>
      <c r="N761" s="347"/>
    </row>
    <row r="762" spans="1:14" ht="13.95" customHeight="1" x14ac:dyDescent="0.3">
      <c r="A762" s="345" t="s">
        <v>530</v>
      </c>
      <c r="B762" s="353" t="s">
        <v>647</v>
      </c>
      <c r="C762" s="718" t="s">
        <v>648</v>
      </c>
      <c r="D762" s="718"/>
      <c r="E762" s="354">
        <v>0</v>
      </c>
      <c r="F762" s="355">
        <v>0</v>
      </c>
      <c r="G762" s="356">
        <v>-27282.04</v>
      </c>
      <c r="H762" s="354"/>
      <c r="K762" s="347"/>
      <c r="L762" s="347"/>
      <c r="M762" s="347"/>
      <c r="N762" s="347"/>
    </row>
    <row r="763" spans="1:14" ht="13.95" customHeight="1" x14ac:dyDescent="0.3">
      <c r="A763" s="345" t="s">
        <v>530</v>
      </c>
      <c r="B763" s="345" t="s">
        <v>530</v>
      </c>
      <c r="C763" s="719" t="s">
        <v>530</v>
      </c>
      <c r="D763" s="719"/>
      <c r="E763" s="354" t="s">
        <v>530</v>
      </c>
      <c r="F763" s="355" t="s">
        <v>530</v>
      </c>
      <c r="G763" s="356" t="s">
        <v>530</v>
      </c>
      <c r="H763" s="354"/>
      <c r="K763" s="347"/>
      <c r="L763" s="347"/>
      <c r="M763" s="347"/>
      <c r="N763" s="347"/>
    </row>
    <row r="764" spans="1:14" ht="13.95" customHeight="1" x14ac:dyDescent="0.3">
      <c r="A764" s="358" t="s">
        <v>530</v>
      </c>
      <c r="B764" s="358" t="s">
        <v>530</v>
      </c>
      <c r="C764" s="720" t="s">
        <v>530</v>
      </c>
      <c r="D764" s="720"/>
      <c r="E764" s="350" t="s">
        <v>530</v>
      </c>
      <c r="F764" s="351" t="s">
        <v>530</v>
      </c>
      <c r="G764" s="352" t="s">
        <v>530</v>
      </c>
      <c r="H764" s="350"/>
      <c r="K764" s="347"/>
      <c r="L764" s="347"/>
      <c r="M764" s="347"/>
      <c r="N764" s="347"/>
    </row>
    <row r="765" spans="1:14" ht="13.95" customHeight="1" x14ac:dyDescent="0.3">
      <c r="A765" s="358" t="s">
        <v>649</v>
      </c>
      <c r="B765" s="347"/>
      <c r="C765" s="347"/>
      <c r="D765" s="347"/>
      <c r="E765" s="350">
        <v>0</v>
      </c>
      <c r="F765" s="351">
        <v>0</v>
      </c>
      <c r="G765" s="352">
        <v>-27282.04</v>
      </c>
      <c r="H765" s="350"/>
      <c r="K765" s="347"/>
      <c r="L765" s="347"/>
      <c r="M765" s="347"/>
      <c r="N765" s="347"/>
    </row>
    <row r="766" spans="1:14" ht="13.95" customHeight="1" x14ac:dyDescent="0.3">
      <c r="A766" s="358" t="s">
        <v>530</v>
      </c>
      <c r="B766" s="358" t="s">
        <v>530</v>
      </c>
      <c r="C766" s="720" t="s">
        <v>530</v>
      </c>
      <c r="D766" s="720"/>
      <c r="E766" s="350" t="s">
        <v>530</v>
      </c>
      <c r="F766" s="351" t="s">
        <v>530</v>
      </c>
      <c r="G766" s="352" t="s">
        <v>530</v>
      </c>
      <c r="H766" s="350"/>
      <c r="K766" s="347"/>
      <c r="L766" s="347"/>
      <c r="M766" s="347"/>
      <c r="N766" s="347"/>
    </row>
    <row r="767" spans="1:14" ht="13.95" customHeight="1" x14ac:dyDescent="0.3">
      <c r="A767" s="716" t="s">
        <v>284</v>
      </c>
      <c r="B767" s="716"/>
      <c r="C767" s="716"/>
      <c r="D767" s="347"/>
      <c r="E767" s="350">
        <v>-2296800</v>
      </c>
      <c r="F767" s="351">
        <v>-2292600</v>
      </c>
      <c r="G767" s="352">
        <v>-2331486.9500000002</v>
      </c>
      <c r="H767" s="350"/>
      <c r="K767" s="347"/>
      <c r="L767" s="347"/>
      <c r="M767" s="347"/>
      <c r="N767" s="347"/>
    </row>
    <row r="768" spans="1:14" ht="13.95" customHeight="1" x14ac:dyDescent="0.3">
      <c r="A768" s="358" t="s">
        <v>530</v>
      </c>
      <c r="B768" s="358" t="s">
        <v>530</v>
      </c>
      <c r="C768" s="720" t="s">
        <v>530</v>
      </c>
      <c r="D768" s="720"/>
      <c r="E768" s="350" t="s">
        <v>530</v>
      </c>
      <c r="F768" s="351" t="s">
        <v>530</v>
      </c>
      <c r="G768" s="352" t="s">
        <v>530</v>
      </c>
      <c r="H768" s="350"/>
      <c r="K768" s="347"/>
      <c r="L768" s="347"/>
      <c r="M768" s="347"/>
      <c r="N768" s="347"/>
    </row>
    <row r="769" spans="1:14" ht="13.95" customHeight="1" x14ac:dyDescent="0.3">
      <c r="A769" s="716" t="s">
        <v>285</v>
      </c>
      <c r="B769" s="716"/>
      <c r="C769" s="716"/>
      <c r="D769" s="347"/>
      <c r="E769" s="350">
        <v>-2296800</v>
      </c>
      <c r="F769" s="351">
        <v>-2292600</v>
      </c>
      <c r="G769" s="352">
        <v>-2331486.9500000002</v>
      </c>
      <c r="H769" s="350"/>
      <c r="K769" s="347"/>
      <c r="L769" s="347"/>
      <c r="M769" s="347"/>
      <c r="N769" s="347"/>
    </row>
    <row r="770" spans="1:14" ht="13.95" customHeight="1" x14ac:dyDescent="0.3">
      <c r="A770" s="347"/>
      <c r="B770" s="347"/>
      <c r="C770" s="347"/>
      <c r="D770" s="347"/>
      <c r="E770" s="366"/>
      <c r="F770" s="366"/>
      <c r="G770" s="367"/>
      <c r="H770" s="366"/>
      <c r="I770" s="347"/>
      <c r="K770" s="347"/>
      <c r="L770" s="347"/>
      <c r="M770" s="347"/>
      <c r="N770" s="347"/>
    </row>
    <row r="775" spans="1:14" ht="15" customHeight="1" x14ac:dyDescent="0.25">
      <c r="A775" s="717" t="s">
        <v>662</v>
      </c>
      <c r="B775" s="717"/>
      <c r="C775" s="717"/>
      <c r="D775" s="717"/>
      <c r="E775" s="157"/>
      <c r="F775" s="157"/>
      <c r="G775" s="349"/>
      <c r="H775" s="374"/>
    </row>
    <row r="776" spans="1:14" ht="13.95" customHeight="1" x14ac:dyDescent="0.3">
      <c r="A776" s="714" t="s">
        <v>51</v>
      </c>
      <c r="B776" s="714"/>
      <c r="C776" s="375"/>
      <c r="D776" s="375"/>
      <c r="E776" s="376" t="s">
        <v>530</v>
      </c>
      <c r="F776" s="377" t="s">
        <v>530</v>
      </c>
      <c r="G776" s="378" t="s">
        <v>530</v>
      </c>
      <c r="H776" s="377"/>
    </row>
    <row r="777" spans="1:14" ht="13.95" customHeight="1" x14ac:dyDescent="0.3">
      <c r="B777" s="714" t="s">
        <v>50</v>
      </c>
      <c r="C777" s="714"/>
      <c r="D777" s="375"/>
      <c r="E777" s="379">
        <v>54000</v>
      </c>
      <c r="F777" s="379">
        <v>54000</v>
      </c>
      <c r="G777" s="380">
        <v>51316.36</v>
      </c>
      <c r="H777" s="379"/>
    </row>
    <row r="778" spans="1:14" ht="13.95" customHeight="1" x14ac:dyDescent="0.25">
      <c r="A778" s="377" t="s">
        <v>530</v>
      </c>
      <c r="B778" s="381" t="s">
        <v>616</v>
      </c>
      <c r="C778" s="715" t="s">
        <v>617</v>
      </c>
      <c r="D778" s="715"/>
      <c r="E778" s="382">
        <v>54000</v>
      </c>
      <c r="F778" s="382">
        <v>54000</v>
      </c>
      <c r="G778" s="383">
        <v>51316.36</v>
      </c>
      <c r="H778" s="382"/>
    </row>
    <row r="779" spans="1:14" ht="13.95" customHeight="1" x14ac:dyDescent="0.25">
      <c r="A779" s="377" t="s">
        <v>530</v>
      </c>
      <c r="B779" s="377" t="s">
        <v>530</v>
      </c>
      <c r="C779" s="377" t="s">
        <v>530</v>
      </c>
      <c r="D779" s="377" t="s">
        <v>530</v>
      </c>
      <c r="E779" s="376" t="s">
        <v>530</v>
      </c>
      <c r="F779" s="377" t="s">
        <v>530</v>
      </c>
      <c r="G779" s="378" t="s">
        <v>530</v>
      </c>
      <c r="H779" s="377"/>
    </row>
    <row r="780" spans="1:14" ht="13.95" customHeight="1" x14ac:dyDescent="0.3">
      <c r="B780" s="714" t="s">
        <v>529</v>
      </c>
      <c r="C780" s="714"/>
      <c r="D780" s="375"/>
      <c r="E780" s="379">
        <v>66000</v>
      </c>
      <c r="F780" s="379">
        <v>66000</v>
      </c>
      <c r="G780" s="380">
        <v>98769.83</v>
      </c>
      <c r="H780" s="379"/>
    </row>
    <row r="781" spans="1:14" ht="13.95" customHeight="1" x14ac:dyDescent="0.25">
      <c r="A781" s="377" t="s">
        <v>530</v>
      </c>
      <c r="B781" s="381" t="s">
        <v>531</v>
      </c>
      <c r="C781" s="715" t="s">
        <v>357</v>
      </c>
      <c r="D781" s="715"/>
      <c r="E781" s="382">
        <v>66000</v>
      </c>
      <c r="F781" s="382">
        <v>66000</v>
      </c>
      <c r="G781" s="383">
        <v>98769.83</v>
      </c>
      <c r="H781" s="382"/>
    </row>
    <row r="782" spans="1:14" ht="13.95" customHeight="1" x14ac:dyDescent="0.25">
      <c r="A782" s="377" t="s">
        <v>530</v>
      </c>
      <c r="B782" s="377" t="s">
        <v>530</v>
      </c>
      <c r="C782" s="377" t="s">
        <v>530</v>
      </c>
      <c r="D782" s="377" t="s">
        <v>530</v>
      </c>
      <c r="E782" s="376" t="s">
        <v>530</v>
      </c>
      <c r="F782" s="377" t="s">
        <v>530</v>
      </c>
      <c r="G782" s="378" t="s">
        <v>530</v>
      </c>
      <c r="H782" s="377"/>
    </row>
    <row r="783" spans="1:14" ht="13.95" customHeight="1" x14ac:dyDescent="0.3">
      <c r="B783" s="714" t="s">
        <v>110</v>
      </c>
      <c r="C783" s="714"/>
      <c r="D783" s="375"/>
      <c r="E783" s="379">
        <v>1700</v>
      </c>
      <c r="F783" s="379">
        <v>1700</v>
      </c>
      <c r="G783" s="380">
        <v>1776.7</v>
      </c>
      <c r="H783" s="379"/>
    </row>
    <row r="784" spans="1:14" ht="13.95" customHeight="1" x14ac:dyDescent="0.25">
      <c r="A784" s="377" t="s">
        <v>530</v>
      </c>
      <c r="B784" s="381" t="s">
        <v>532</v>
      </c>
      <c r="C784" s="715" t="s">
        <v>533</v>
      </c>
      <c r="D784" s="715"/>
      <c r="E784" s="382">
        <v>1700</v>
      </c>
      <c r="F784" s="382">
        <v>1700</v>
      </c>
      <c r="G784" s="383">
        <v>1549.45</v>
      </c>
      <c r="H784" s="382"/>
    </row>
    <row r="785" spans="1:8" ht="13.95" customHeight="1" x14ac:dyDescent="0.25">
      <c r="A785" s="377" t="s">
        <v>530</v>
      </c>
      <c r="B785" s="381" t="s">
        <v>618</v>
      </c>
      <c r="C785" s="715" t="s">
        <v>619</v>
      </c>
      <c r="D785" s="715"/>
      <c r="E785" s="382">
        <v>0</v>
      </c>
      <c r="F785" s="382">
        <v>0</v>
      </c>
      <c r="G785" s="383">
        <v>227.25</v>
      </c>
      <c r="H785" s="382"/>
    </row>
    <row r="786" spans="1:8" ht="13.95" customHeight="1" x14ac:dyDescent="0.25">
      <c r="A786" s="377" t="s">
        <v>530</v>
      </c>
      <c r="B786" s="377" t="s">
        <v>530</v>
      </c>
      <c r="C786" s="377" t="s">
        <v>530</v>
      </c>
      <c r="D786" s="377" t="s">
        <v>530</v>
      </c>
      <c r="E786" s="376" t="s">
        <v>530</v>
      </c>
      <c r="F786" s="377" t="s">
        <v>530</v>
      </c>
      <c r="G786" s="378" t="s">
        <v>530</v>
      </c>
      <c r="H786" s="377"/>
    </row>
    <row r="787" spans="1:8" ht="13.95" customHeight="1" x14ac:dyDescent="0.25">
      <c r="A787" s="384" t="s">
        <v>530</v>
      </c>
      <c r="B787" s="384" t="s">
        <v>530</v>
      </c>
      <c r="C787" s="384" t="s">
        <v>530</v>
      </c>
      <c r="D787" s="384" t="s">
        <v>530</v>
      </c>
      <c r="E787" s="374" t="s">
        <v>530</v>
      </c>
      <c r="F787" s="374" t="s">
        <v>530</v>
      </c>
      <c r="G787" s="385" t="s">
        <v>530</v>
      </c>
      <c r="H787" s="374"/>
    </row>
    <row r="788" spans="1:8" ht="13.95" customHeight="1" x14ac:dyDescent="0.3">
      <c r="A788" s="714" t="s">
        <v>535</v>
      </c>
      <c r="B788" s="714"/>
      <c r="C788" s="714"/>
      <c r="D788" s="375"/>
      <c r="E788" s="379">
        <v>121700</v>
      </c>
      <c r="F788" s="379">
        <v>121700</v>
      </c>
      <c r="G788" s="380">
        <v>151862.89000000001</v>
      </c>
      <c r="H788" s="379"/>
    </row>
    <row r="789" spans="1:8" ht="13.95" customHeight="1" x14ac:dyDescent="0.25">
      <c r="A789" s="384" t="s">
        <v>530</v>
      </c>
      <c r="B789" s="384" t="s">
        <v>530</v>
      </c>
      <c r="C789" s="384" t="s">
        <v>530</v>
      </c>
      <c r="D789" s="384" t="s">
        <v>530</v>
      </c>
      <c r="E789" s="374" t="s">
        <v>530</v>
      </c>
      <c r="F789" s="374" t="s">
        <v>530</v>
      </c>
      <c r="G789" s="385" t="s">
        <v>530</v>
      </c>
      <c r="H789" s="374"/>
    </row>
    <row r="790" spans="1:8" ht="13.95" customHeight="1" x14ac:dyDescent="0.3">
      <c r="A790" s="714" t="s">
        <v>57</v>
      </c>
      <c r="B790" s="714"/>
      <c r="C790" s="714"/>
      <c r="D790" s="375"/>
      <c r="E790" s="376" t="s">
        <v>530</v>
      </c>
      <c r="F790" s="377" t="s">
        <v>530</v>
      </c>
      <c r="G790" s="378" t="s">
        <v>530</v>
      </c>
      <c r="H790" s="377"/>
    </row>
    <row r="791" spans="1:8" ht="13.95" customHeight="1" x14ac:dyDescent="0.3">
      <c r="A791" s="714" t="s">
        <v>59</v>
      </c>
      <c r="B791" s="714"/>
      <c r="C791" s="714"/>
      <c r="D791" s="375"/>
      <c r="E791" s="379">
        <v>-426700</v>
      </c>
      <c r="F791" s="379">
        <v>-426700</v>
      </c>
      <c r="G791" s="380">
        <v>-421762.6</v>
      </c>
      <c r="H791" s="379"/>
    </row>
    <row r="792" spans="1:8" ht="13.95" customHeight="1" x14ac:dyDescent="0.3">
      <c r="A792" s="377" t="s">
        <v>530</v>
      </c>
      <c r="B792" s="714" t="s">
        <v>536</v>
      </c>
      <c r="C792" s="714"/>
      <c r="D792" s="375"/>
      <c r="E792" s="379">
        <v>-352900</v>
      </c>
      <c r="F792" s="379">
        <v>-352900</v>
      </c>
      <c r="G792" s="380">
        <v>-352176.58</v>
      </c>
      <c r="H792" s="379"/>
    </row>
    <row r="793" spans="1:8" ht="13.95" customHeight="1" x14ac:dyDescent="0.25">
      <c r="A793" s="377" t="s">
        <v>530</v>
      </c>
      <c r="B793" s="381" t="s">
        <v>537</v>
      </c>
      <c r="C793" s="713" t="s">
        <v>538</v>
      </c>
      <c r="D793" s="713"/>
      <c r="E793" s="382">
        <v>-231200</v>
      </c>
      <c r="F793" s="382">
        <v>-231200</v>
      </c>
      <c r="G793" s="383">
        <v>-235513.03</v>
      </c>
      <c r="H793" s="382"/>
    </row>
    <row r="794" spans="1:8" ht="13.95" customHeight="1" x14ac:dyDescent="0.25">
      <c r="A794" s="377" t="s">
        <v>530</v>
      </c>
      <c r="B794" s="381" t="s">
        <v>539</v>
      </c>
      <c r="C794" s="713" t="s">
        <v>540</v>
      </c>
      <c r="D794" s="713"/>
      <c r="E794" s="382">
        <v>-231200</v>
      </c>
      <c r="F794" s="382">
        <v>-47500</v>
      </c>
      <c r="G794" s="383">
        <v>-48697.87</v>
      </c>
      <c r="H794" s="382"/>
    </row>
    <row r="795" spans="1:8" ht="13.95" customHeight="1" x14ac:dyDescent="0.25">
      <c r="A795" s="377" t="s">
        <v>530</v>
      </c>
      <c r="B795" s="381" t="s">
        <v>541</v>
      </c>
      <c r="C795" s="713" t="s">
        <v>230</v>
      </c>
      <c r="D795" s="713"/>
      <c r="E795" s="382">
        <v>-75000</v>
      </c>
      <c r="F795" s="382">
        <v>-75000</v>
      </c>
      <c r="G795" s="383">
        <v>-73493.69</v>
      </c>
      <c r="H795" s="382"/>
    </row>
    <row r="796" spans="1:8" ht="13.95" customHeight="1" x14ac:dyDescent="0.25">
      <c r="A796" s="377" t="s">
        <v>530</v>
      </c>
      <c r="B796" s="381" t="s">
        <v>542</v>
      </c>
      <c r="C796" s="713" t="s">
        <v>543</v>
      </c>
      <c r="D796" s="713"/>
      <c r="E796" s="382">
        <v>0</v>
      </c>
      <c r="F796" s="382">
        <v>0</v>
      </c>
      <c r="G796" s="383">
        <v>-4547.55</v>
      </c>
      <c r="H796" s="382"/>
    </row>
    <row r="797" spans="1:8" ht="13.95" customHeight="1" x14ac:dyDescent="0.25">
      <c r="A797" s="377" t="s">
        <v>530</v>
      </c>
      <c r="B797" s="381" t="s">
        <v>544</v>
      </c>
      <c r="C797" s="713" t="s">
        <v>545</v>
      </c>
      <c r="D797" s="713"/>
      <c r="E797" s="382">
        <v>-4600</v>
      </c>
      <c r="F797" s="382">
        <v>-4600</v>
      </c>
      <c r="G797" s="383">
        <v>-2079.96</v>
      </c>
      <c r="H797" s="382"/>
    </row>
    <row r="798" spans="1:8" ht="13.95" customHeight="1" x14ac:dyDescent="0.25">
      <c r="A798" s="377" t="s">
        <v>530</v>
      </c>
      <c r="B798" s="381" t="s">
        <v>546</v>
      </c>
      <c r="C798" s="713" t="s">
        <v>232</v>
      </c>
      <c r="D798" s="713"/>
      <c r="E798" s="382">
        <v>5400</v>
      </c>
      <c r="F798" s="382">
        <v>5400</v>
      </c>
      <c r="G798" s="383">
        <v>12054.08</v>
      </c>
      <c r="H798" s="382"/>
    </row>
    <row r="799" spans="1:8" ht="13.95" customHeight="1" x14ac:dyDescent="0.25">
      <c r="A799" s="377" t="s">
        <v>530</v>
      </c>
      <c r="B799" s="381" t="s">
        <v>624</v>
      </c>
      <c r="C799" s="713" t="s">
        <v>296</v>
      </c>
      <c r="D799" s="713"/>
      <c r="E799" s="382">
        <v>0</v>
      </c>
      <c r="F799" s="382">
        <v>0</v>
      </c>
      <c r="G799" s="383">
        <v>101.44</v>
      </c>
      <c r="H799" s="382"/>
    </row>
    <row r="800" spans="1:8" ht="13.95" customHeight="1" x14ac:dyDescent="0.3">
      <c r="A800" s="377" t="s">
        <v>530</v>
      </c>
      <c r="B800" s="714" t="s">
        <v>547</v>
      </c>
      <c r="C800" s="714"/>
      <c r="D800" s="375"/>
      <c r="E800" s="379">
        <v>-73800</v>
      </c>
      <c r="F800" s="379">
        <v>-73800</v>
      </c>
      <c r="G800" s="380">
        <v>-69586.02</v>
      </c>
      <c r="H800" s="379"/>
    </row>
    <row r="801" spans="1:8" ht="13.95" customHeight="1" x14ac:dyDescent="0.25">
      <c r="A801" s="377" t="s">
        <v>530</v>
      </c>
      <c r="B801" s="377" t="s">
        <v>530</v>
      </c>
      <c r="C801" s="714" t="s">
        <v>548</v>
      </c>
      <c r="D801" s="714"/>
      <c r="E801" s="379">
        <v>-60300</v>
      </c>
      <c r="F801" s="379">
        <v>-60300</v>
      </c>
      <c r="G801" s="380">
        <v>-58975.53</v>
      </c>
      <c r="H801" s="379"/>
    </row>
    <row r="802" spans="1:8" ht="13.95" customHeight="1" x14ac:dyDescent="0.25">
      <c r="A802" s="377" t="s">
        <v>530</v>
      </c>
      <c r="B802" s="381" t="s">
        <v>549</v>
      </c>
      <c r="C802" s="713" t="s">
        <v>550</v>
      </c>
      <c r="D802" s="713"/>
      <c r="E802" s="382">
        <v>-58500</v>
      </c>
      <c r="F802" s="382">
        <v>-58500</v>
      </c>
      <c r="G802" s="383">
        <v>-56845.55</v>
      </c>
      <c r="H802" s="382"/>
    </row>
    <row r="803" spans="1:8" ht="13.95" customHeight="1" x14ac:dyDescent="0.25">
      <c r="A803" s="377" t="s">
        <v>530</v>
      </c>
      <c r="B803" s="381" t="s">
        <v>551</v>
      </c>
      <c r="C803" s="713" t="s">
        <v>552</v>
      </c>
      <c r="D803" s="713"/>
      <c r="E803" s="382">
        <v>-1800</v>
      </c>
      <c r="F803" s="382">
        <v>-1800</v>
      </c>
      <c r="G803" s="383">
        <v>-2643.66</v>
      </c>
      <c r="H803" s="382"/>
    </row>
    <row r="804" spans="1:8" ht="13.95" customHeight="1" x14ac:dyDescent="0.25">
      <c r="A804" s="377" t="s">
        <v>530</v>
      </c>
      <c r="B804" s="381" t="s">
        <v>553</v>
      </c>
      <c r="C804" s="713" t="s">
        <v>554</v>
      </c>
      <c r="D804" s="713"/>
      <c r="E804" s="382">
        <v>0</v>
      </c>
      <c r="F804" s="382">
        <v>0</v>
      </c>
      <c r="G804" s="383">
        <v>822.19</v>
      </c>
      <c r="H804" s="382"/>
    </row>
    <row r="805" spans="1:8" ht="13.95" customHeight="1" x14ac:dyDescent="0.25">
      <c r="A805" s="377" t="s">
        <v>530</v>
      </c>
      <c r="B805" s="381" t="s">
        <v>555</v>
      </c>
      <c r="C805" s="713" t="s">
        <v>556</v>
      </c>
      <c r="D805" s="713"/>
      <c r="E805" s="382">
        <v>0</v>
      </c>
      <c r="F805" s="382">
        <v>0</v>
      </c>
      <c r="G805" s="383">
        <v>-308.51</v>
      </c>
      <c r="H805" s="382"/>
    </row>
    <row r="806" spans="1:8" ht="13.95" customHeight="1" x14ac:dyDescent="0.25">
      <c r="A806" s="377" t="s">
        <v>530</v>
      </c>
      <c r="B806" s="377" t="s">
        <v>530</v>
      </c>
      <c r="C806" s="714" t="s">
        <v>557</v>
      </c>
      <c r="D806" s="714"/>
      <c r="E806" s="379">
        <v>-13500</v>
      </c>
      <c r="F806" s="379">
        <v>-13500</v>
      </c>
      <c r="G806" s="380">
        <v>-10610.49</v>
      </c>
      <c r="H806" s="379"/>
    </row>
    <row r="807" spans="1:8" ht="13.95" customHeight="1" x14ac:dyDescent="0.25">
      <c r="A807" s="377" t="s">
        <v>530</v>
      </c>
      <c r="B807" s="381" t="s">
        <v>558</v>
      </c>
      <c r="C807" s="713" t="s">
        <v>559</v>
      </c>
      <c r="D807" s="713"/>
      <c r="E807" s="382">
        <v>-4800</v>
      </c>
      <c r="F807" s="382">
        <v>-4800</v>
      </c>
      <c r="G807" s="383">
        <v>-4586.12</v>
      </c>
      <c r="H807" s="382"/>
    </row>
    <row r="808" spans="1:8" ht="13.95" customHeight="1" x14ac:dyDescent="0.25">
      <c r="A808" s="377" t="s">
        <v>530</v>
      </c>
      <c r="B808" s="381" t="s">
        <v>560</v>
      </c>
      <c r="C808" s="713" t="s">
        <v>238</v>
      </c>
      <c r="D808" s="713"/>
      <c r="E808" s="382">
        <v>-6200</v>
      </c>
      <c r="F808" s="382">
        <v>-6200</v>
      </c>
      <c r="G808" s="383">
        <v>-5666.77</v>
      </c>
      <c r="H808" s="382"/>
    </row>
    <row r="809" spans="1:8" ht="13.95" customHeight="1" x14ac:dyDescent="0.25">
      <c r="A809" s="377" t="s">
        <v>530</v>
      </c>
      <c r="B809" s="381" t="s">
        <v>561</v>
      </c>
      <c r="C809" s="713" t="s">
        <v>239</v>
      </c>
      <c r="D809" s="713"/>
      <c r="E809" s="382">
        <v>-2500</v>
      </c>
      <c r="F809" s="382">
        <v>-2500</v>
      </c>
      <c r="G809" s="383">
        <v>-1267.9100000000001</v>
      </c>
      <c r="H809" s="382"/>
    </row>
    <row r="810" spans="1:8" ht="13.95" customHeight="1" x14ac:dyDescent="0.25">
      <c r="A810" s="377" t="s">
        <v>530</v>
      </c>
      <c r="B810" s="381" t="s">
        <v>562</v>
      </c>
      <c r="C810" s="713" t="s">
        <v>563</v>
      </c>
      <c r="D810" s="713"/>
      <c r="E810" s="382">
        <v>0</v>
      </c>
      <c r="F810" s="382">
        <v>0</v>
      </c>
      <c r="G810" s="383">
        <v>1181.55</v>
      </c>
      <c r="H810" s="382"/>
    </row>
    <row r="811" spans="1:8" ht="13.95" customHeight="1" x14ac:dyDescent="0.25">
      <c r="A811" s="377" t="s">
        <v>530</v>
      </c>
      <c r="B811" s="381" t="s">
        <v>564</v>
      </c>
      <c r="C811" s="713" t="s">
        <v>565</v>
      </c>
      <c r="D811" s="713"/>
      <c r="E811" s="382">
        <v>0</v>
      </c>
      <c r="F811" s="382">
        <v>0</v>
      </c>
      <c r="G811" s="383">
        <v>-271.24</v>
      </c>
      <c r="H811" s="382"/>
    </row>
    <row r="812" spans="1:8" ht="13.95" customHeight="1" x14ac:dyDescent="0.25">
      <c r="A812" s="377" t="s">
        <v>530</v>
      </c>
      <c r="B812" s="377" t="s">
        <v>530</v>
      </c>
      <c r="C812" s="377" t="s">
        <v>530</v>
      </c>
      <c r="D812" s="377" t="s">
        <v>530</v>
      </c>
      <c r="E812" s="376" t="s">
        <v>530</v>
      </c>
      <c r="F812" s="377" t="s">
        <v>530</v>
      </c>
      <c r="G812" s="378" t="s">
        <v>530</v>
      </c>
      <c r="H812" s="377"/>
    </row>
    <row r="813" spans="1:8" ht="13.95" customHeight="1" x14ac:dyDescent="0.3">
      <c r="A813" s="714" t="s">
        <v>78</v>
      </c>
      <c r="B813" s="714"/>
      <c r="C813" s="714"/>
      <c r="D813" s="375"/>
      <c r="E813" s="379">
        <v>-81200</v>
      </c>
      <c r="F813" s="379">
        <v>-81200</v>
      </c>
      <c r="G813" s="380">
        <v>-77972.92</v>
      </c>
      <c r="H813" s="379"/>
    </row>
    <row r="814" spans="1:8" ht="13.95" customHeight="1" x14ac:dyDescent="0.25">
      <c r="A814" s="377" t="s">
        <v>530</v>
      </c>
      <c r="B814" s="381" t="s">
        <v>566</v>
      </c>
      <c r="C814" s="713" t="s">
        <v>567</v>
      </c>
      <c r="D814" s="713"/>
      <c r="E814" s="382">
        <v>-300</v>
      </c>
      <c r="F814" s="382">
        <v>-300</v>
      </c>
      <c r="G814" s="383">
        <v>-87.45</v>
      </c>
      <c r="H814" s="382"/>
    </row>
    <row r="815" spans="1:8" ht="13.95" customHeight="1" x14ac:dyDescent="0.25">
      <c r="A815" s="377" t="s">
        <v>530</v>
      </c>
      <c r="B815" s="381" t="s">
        <v>568</v>
      </c>
      <c r="C815" s="713" t="s">
        <v>242</v>
      </c>
      <c r="D815" s="713"/>
      <c r="E815" s="382">
        <v>-1000</v>
      </c>
      <c r="F815" s="382">
        <v>-1000</v>
      </c>
      <c r="G815" s="383">
        <v>-141.47</v>
      </c>
      <c r="H815" s="382"/>
    </row>
    <row r="816" spans="1:8" ht="13.95" customHeight="1" x14ac:dyDescent="0.25">
      <c r="A816" s="377" t="s">
        <v>530</v>
      </c>
      <c r="B816" s="381" t="s">
        <v>569</v>
      </c>
      <c r="C816" s="713" t="s">
        <v>570</v>
      </c>
      <c r="D816" s="713"/>
      <c r="E816" s="382">
        <v>-100</v>
      </c>
      <c r="F816" s="382">
        <v>-100</v>
      </c>
      <c r="G816" s="383">
        <v>0</v>
      </c>
      <c r="H816" s="382"/>
    </row>
    <row r="817" spans="1:8" ht="13.95" customHeight="1" x14ac:dyDescent="0.25">
      <c r="A817" s="377" t="s">
        <v>530</v>
      </c>
      <c r="B817" s="381" t="s">
        <v>571</v>
      </c>
      <c r="C817" s="713" t="s">
        <v>572</v>
      </c>
      <c r="D817" s="713"/>
      <c r="E817" s="382">
        <v>-200</v>
      </c>
      <c r="F817" s="382">
        <v>-200</v>
      </c>
      <c r="G817" s="383">
        <v>0</v>
      </c>
      <c r="H817" s="382"/>
    </row>
    <row r="818" spans="1:8" ht="13.95" customHeight="1" x14ac:dyDescent="0.25">
      <c r="A818" s="377" t="s">
        <v>530</v>
      </c>
      <c r="B818" s="381" t="s">
        <v>573</v>
      </c>
      <c r="C818" s="713" t="s">
        <v>574</v>
      </c>
      <c r="D818" s="713"/>
      <c r="E818" s="382">
        <v>-5000</v>
      </c>
      <c r="F818" s="382">
        <v>-5000</v>
      </c>
      <c r="G818" s="383">
        <v>-4020.9</v>
      </c>
      <c r="H818" s="382"/>
    </row>
    <row r="819" spans="1:8" ht="13.95" customHeight="1" x14ac:dyDescent="0.25">
      <c r="A819" s="377" t="s">
        <v>530</v>
      </c>
      <c r="B819" s="381" t="s">
        <v>575</v>
      </c>
      <c r="C819" s="713" t="s">
        <v>576</v>
      </c>
      <c r="D819" s="713"/>
      <c r="E819" s="382">
        <v>-1200</v>
      </c>
      <c r="F819" s="382">
        <v>-1200</v>
      </c>
      <c r="G819" s="383">
        <v>0</v>
      </c>
      <c r="H819" s="382"/>
    </row>
    <row r="820" spans="1:8" ht="13.95" customHeight="1" x14ac:dyDescent="0.25">
      <c r="A820" s="377" t="s">
        <v>530</v>
      </c>
      <c r="B820" s="381" t="s">
        <v>577</v>
      </c>
      <c r="C820" s="713" t="s">
        <v>578</v>
      </c>
      <c r="D820" s="713"/>
      <c r="E820" s="382">
        <v>-600</v>
      </c>
      <c r="F820" s="382">
        <v>-600</v>
      </c>
      <c r="G820" s="383">
        <v>-258.61</v>
      </c>
      <c r="H820" s="382"/>
    </row>
    <row r="821" spans="1:8" ht="13.95" customHeight="1" x14ac:dyDescent="0.25">
      <c r="A821" s="377" t="s">
        <v>530</v>
      </c>
      <c r="B821" s="381" t="s">
        <v>627</v>
      </c>
      <c r="C821" s="713" t="s">
        <v>628</v>
      </c>
      <c r="D821" s="713"/>
      <c r="E821" s="382">
        <v>-62500</v>
      </c>
      <c r="F821" s="382">
        <v>-62500</v>
      </c>
      <c r="G821" s="383">
        <v>-61577.7</v>
      </c>
      <c r="H821" s="382"/>
    </row>
    <row r="822" spans="1:8" ht="13.95" customHeight="1" x14ac:dyDescent="0.25">
      <c r="A822" s="377" t="s">
        <v>530</v>
      </c>
      <c r="B822" s="381" t="s">
        <v>581</v>
      </c>
      <c r="C822" s="713" t="s">
        <v>249</v>
      </c>
      <c r="D822" s="713"/>
      <c r="E822" s="382">
        <v>-1500</v>
      </c>
      <c r="F822" s="382">
        <v>-1500</v>
      </c>
      <c r="G822" s="383">
        <v>-563.95000000000005</v>
      </c>
      <c r="H822" s="382"/>
    </row>
    <row r="823" spans="1:8" ht="13.95" customHeight="1" x14ac:dyDescent="0.25">
      <c r="A823" s="377" t="s">
        <v>530</v>
      </c>
      <c r="B823" s="381" t="s">
        <v>644</v>
      </c>
      <c r="C823" s="713" t="s">
        <v>645</v>
      </c>
      <c r="D823" s="713"/>
      <c r="E823" s="382">
        <v>-3700</v>
      </c>
      <c r="F823" s="382">
        <v>-3700</v>
      </c>
      <c r="G823" s="383">
        <v>-8536.57</v>
      </c>
      <c r="H823" s="382"/>
    </row>
    <row r="824" spans="1:8" ht="13.95" customHeight="1" x14ac:dyDescent="0.25">
      <c r="A824" s="377" t="s">
        <v>530</v>
      </c>
      <c r="B824" s="381" t="s">
        <v>582</v>
      </c>
      <c r="C824" s="713" t="s">
        <v>344</v>
      </c>
      <c r="D824" s="713"/>
      <c r="E824" s="382">
        <v>-3600</v>
      </c>
      <c r="F824" s="382">
        <v>-3600</v>
      </c>
      <c r="G824" s="383">
        <v>-2786.27</v>
      </c>
      <c r="H824" s="382"/>
    </row>
    <row r="825" spans="1:8" ht="13.95" customHeight="1" x14ac:dyDescent="0.25">
      <c r="A825" s="377" t="s">
        <v>530</v>
      </c>
      <c r="B825" s="381" t="s">
        <v>583</v>
      </c>
      <c r="C825" s="713" t="s">
        <v>253</v>
      </c>
      <c r="D825" s="713"/>
      <c r="E825" s="382">
        <v>-1000</v>
      </c>
      <c r="F825" s="382">
        <v>-1000</v>
      </c>
      <c r="G825" s="383">
        <v>0</v>
      </c>
      <c r="H825" s="382"/>
    </row>
    <row r="826" spans="1:8" ht="13.95" customHeight="1" x14ac:dyDescent="0.25">
      <c r="A826" s="377" t="s">
        <v>530</v>
      </c>
      <c r="B826" s="381" t="s">
        <v>584</v>
      </c>
      <c r="C826" s="713" t="s">
        <v>254</v>
      </c>
      <c r="D826" s="713"/>
      <c r="E826" s="382">
        <v>-500</v>
      </c>
      <c r="F826" s="382">
        <v>-500</v>
      </c>
      <c r="G826" s="383">
        <v>0</v>
      </c>
      <c r="H826" s="382"/>
    </row>
    <row r="827" spans="1:8" ht="13.95" customHeight="1" x14ac:dyDescent="0.25">
      <c r="A827" s="377" t="s">
        <v>530</v>
      </c>
      <c r="B827" s="377" t="s">
        <v>530</v>
      </c>
      <c r="C827" s="377" t="s">
        <v>530</v>
      </c>
      <c r="D827" s="377" t="s">
        <v>530</v>
      </c>
      <c r="E827" s="376" t="s">
        <v>530</v>
      </c>
      <c r="F827" s="377" t="s">
        <v>530</v>
      </c>
      <c r="G827" s="378" t="s">
        <v>530</v>
      </c>
      <c r="H827" s="377"/>
    </row>
    <row r="828" spans="1:8" ht="13.95" customHeight="1" x14ac:dyDescent="0.3">
      <c r="A828" s="714" t="s">
        <v>90</v>
      </c>
      <c r="B828" s="714"/>
      <c r="C828" s="714"/>
      <c r="D828" s="375"/>
      <c r="E828" s="379">
        <v>-11100</v>
      </c>
      <c r="F828" s="379">
        <v>-11100</v>
      </c>
      <c r="G828" s="380">
        <v>-13763.8</v>
      </c>
      <c r="H828" s="379"/>
    </row>
    <row r="829" spans="1:8" ht="13.95" customHeight="1" x14ac:dyDescent="0.25">
      <c r="A829" s="377" t="s">
        <v>530</v>
      </c>
      <c r="B829" s="381" t="s">
        <v>585</v>
      </c>
      <c r="C829" s="713" t="s">
        <v>257</v>
      </c>
      <c r="D829" s="713"/>
      <c r="E829" s="382">
        <v>-300</v>
      </c>
      <c r="F829" s="382">
        <v>-300</v>
      </c>
      <c r="G829" s="383">
        <v>-97.02</v>
      </c>
      <c r="H829" s="382"/>
    </row>
    <row r="830" spans="1:8" ht="13.95" customHeight="1" x14ac:dyDescent="0.25">
      <c r="A830" s="377" t="s">
        <v>530</v>
      </c>
      <c r="B830" s="381" t="s">
        <v>586</v>
      </c>
      <c r="C830" s="713" t="s">
        <v>308</v>
      </c>
      <c r="D830" s="713"/>
      <c r="E830" s="382">
        <v>-100</v>
      </c>
      <c r="F830" s="382">
        <v>-100</v>
      </c>
      <c r="G830" s="383">
        <v>-45.25</v>
      </c>
      <c r="H830" s="382"/>
    </row>
    <row r="831" spans="1:8" ht="13.95" customHeight="1" x14ac:dyDescent="0.25">
      <c r="A831" s="377" t="s">
        <v>530</v>
      </c>
      <c r="B831" s="381" t="s">
        <v>587</v>
      </c>
      <c r="C831" s="713" t="s">
        <v>588</v>
      </c>
      <c r="D831" s="713"/>
      <c r="E831" s="382">
        <v>-300</v>
      </c>
      <c r="F831" s="382">
        <v>-300</v>
      </c>
      <c r="G831" s="383">
        <v>-307.2</v>
      </c>
      <c r="H831" s="382"/>
    </row>
    <row r="832" spans="1:8" ht="13.95" customHeight="1" x14ac:dyDescent="0.25">
      <c r="A832" s="377" t="s">
        <v>530</v>
      </c>
      <c r="B832" s="381" t="s">
        <v>590</v>
      </c>
      <c r="C832" s="713" t="s">
        <v>261</v>
      </c>
      <c r="D832" s="713"/>
      <c r="E832" s="382">
        <v>-1000</v>
      </c>
      <c r="F832" s="382">
        <v>-1000</v>
      </c>
      <c r="G832" s="383">
        <v>-486.16</v>
      </c>
      <c r="H832" s="382"/>
    </row>
    <row r="833" spans="1:8" ht="13.95" customHeight="1" x14ac:dyDescent="0.25">
      <c r="A833" s="377" t="s">
        <v>530</v>
      </c>
      <c r="B833" s="381" t="s">
        <v>591</v>
      </c>
      <c r="C833" s="713" t="s">
        <v>263</v>
      </c>
      <c r="D833" s="713"/>
      <c r="E833" s="382">
        <v>-100</v>
      </c>
      <c r="F833" s="382">
        <v>-100</v>
      </c>
      <c r="G833" s="383">
        <v>0</v>
      </c>
      <c r="H833" s="382"/>
    </row>
    <row r="834" spans="1:8" ht="13.95" customHeight="1" x14ac:dyDescent="0.25">
      <c r="A834" s="377" t="s">
        <v>530</v>
      </c>
      <c r="B834" s="381" t="s">
        <v>592</v>
      </c>
      <c r="C834" s="713" t="s">
        <v>264</v>
      </c>
      <c r="D834" s="713"/>
      <c r="E834" s="382">
        <v>-4000</v>
      </c>
      <c r="F834" s="382">
        <v>-4000</v>
      </c>
      <c r="G834" s="383">
        <v>-9775.23</v>
      </c>
      <c r="H834" s="382"/>
    </row>
    <row r="835" spans="1:8" ht="13.95" customHeight="1" x14ac:dyDescent="0.25">
      <c r="A835" s="377" t="s">
        <v>530</v>
      </c>
      <c r="B835" s="381" t="s">
        <v>593</v>
      </c>
      <c r="C835" s="713" t="s">
        <v>594</v>
      </c>
      <c r="D835" s="713"/>
      <c r="E835" s="382">
        <v>-2500</v>
      </c>
      <c r="F835" s="382">
        <v>-2500</v>
      </c>
      <c r="G835" s="383">
        <v>-1541.94</v>
      </c>
      <c r="H835" s="382"/>
    </row>
    <row r="836" spans="1:8" ht="13.95" customHeight="1" x14ac:dyDescent="0.25">
      <c r="A836" s="377" t="s">
        <v>530</v>
      </c>
      <c r="B836" s="381" t="s">
        <v>595</v>
      </c>
      <c r="C836" s="713" t="s">
        <v>271</v>
      </c>
      <c r="D836" s="713"/>
      <c r="E836" s="382">
        <v>-2500</v>
      </c>
      <c r="F836" s="382">
        <v>-2500</v>
      </c>
      <c r="G836" s="383">
        <v>-1412.04</v>
      </c>
      <c r="H836" s="382"/>
    </row>
    <row r="837" spans="1:8" ht="13.95" customHeight="1" x14ac:dyDescent="0.25">
      <c r="A837" s="377" t="s">
        <v>530</v>
      </c>
      <c r="B837" s="381" t="s">
        <v>600</v>
      </c>
      <c r="C837" s="713" t="s">
        <v>276</v>
      </c>
      <c r="D837" s="713"/>
      <c r="E837" s="382">
        <v>-300</v>
      </c>
      <c r="F837" s="382">
        <v>-300</v>
      </c>
      <c r="G837" s="383">
        <v>-98.96</v>
      </c>
      <c r="H837" s="382"/>
    </row>
    <row r="838" spans="1:8" ht="13.95" customHeight="1" x14ac:dyDescent="0.25">
      <c r="A838" s="377" t="s">
        <v>530</v>
      </c>
      <c r="B838" s="377" t="s">
        <v>530</v>
      </c>
      <c r="C838" s="377" t="s">
        <v>530</v>
      </c>
      <c r="D838" s="377" t="s">
        <v>530</v>
      </c>
      <c r="E838" s="376" t="s">
        <v>530</v>
      </c>
      <c r="F838" s="377" t="s">
        <v>530</v>
      </c>
      <c r="G838" s="378" t="s">
        <v>530</v>
      </c>
      <c r="H838" s="377"/>
    </row>
    <row r="839" spans="1:8" ht="13.95" customHeight="1" x14ac:dyDescent="0.25">
      <c r="A839" s="714" t="s">
        <v>103</v>
      </c>
      <c r="B839" s="714"/>
      <c r="C839" s="714"/>
      <c r="D839" s="384"/>
      <c r="E839" s="379">
        <v>-24800</v>
      </c>
      <c r="F839" s="379">
        <v>-24800</v>
      </c>
      <c r="G839" s="380">
        <v>-20545.150000000001</v>
      </c>
      <c r="H839" s="379"/>
    </row>
    <row r="840" spans="1:8" ht="13.95" customHeight="1" x14ac:dyDescent="0.25">
      <c r="A840" s="377" t="s">
        <v>530</v>
      </c>
      <c r="B840" s="381" t="s">
        <v>610</v>
      </c>
      <c r="C840" s="713" t="s">
        <v>611</v>
      </c>
      <c r="D840" s="713"/>
      <c r="E840" s="382">
        <v>-24000</v>
      </c>
      <c r="F840" s="382">
        <v>-24000</v>
      </c>
      <c r="G840" s="383">
        <v>-20004.8</v>
      </c>
      <c r="H840" s="382"/>
    </row>
    <row r="841" spans="1:8" ht="13.95" customHeight="1" x14ac:dyDescent="0.25">
      <c r="A841" s="377" t="s">
        <v>530</v>
      </c>
      <c r="B841" s="381" t="s">
        <v>612</v>
      </c>
      <c r="C841" s="713" t="s">
        <v>613</v>
      </c>
      <c r="D841" s="713"/>
      <c r="E841" s="382">
        <v>0</v>
      </c>
      <c r="F841" s="382">
        <v>0</v>
      </c>
      <c r="G841" s="383">
        <v>-81.510000000000005</v>
      </c>
      <c r="H841" s="382"/>
    </row>
    <row r="842" spans="1:8" ht="13.95" customHeight="1" x14ac:dyDescent="0.25">
      <c r="A842" s="377" t="s">
        <v>530</v>
      </c>
      <c r="B842" s="381" t="s">
        <v>603</v>
      </c>
      <c r="C842" s="713" t="s">
        <v>604</v>
      </c>
      <c r="D842" s="713"/>
      <c r="E842" s="382">
        <v>-500</v>
      </c>
      <c r="F842" s="382">
        <v>-500</v>
      </c>
      <c r="G842" s="383">
        <v>-171.9</v>
      </c>
      <c r="H842" s="382"/>
    </row>
    <row r="843" spans="1:8" ht="13.95" customHeight="1" x14ac:dyDescent="0.25">
      <c r="A843" s="377" t="s">
        <v>530</v>
      </c>
      <c r="B843" s="381" t="s">
        <v>605</v>
      </c>
      <c r="C843" s="713" t="s">
        <v>18</v>
      </c>
      <c r="D843" s="713"/>
      <c r="E843" s="382">
        <v>-300</v>
      </c>
      <c r="F843" s="382">
        <v>-300</v>
      </c>
      <c r="G843" s="383">
        <v>-286.94</v>
      </c>
      <c r="H843" s="382"/>
    </row>
    <row r="844" spans="1:8" ht="13.95" customHeight="1" x14ac:dyDescent="0.25">
      <c r="A844" s="377" t="s">
        <v>530</v>
      </c>
      <c r="B844" s="377" t="s">
        <v>530</v>
      </c>
      <c r="C844" s="377" t="s">
        <v>530</v>
      </c>
      <c r="D844" s="377" t="s">
        <v>530</v>
      </c>
      <c r="E844" s="376" t="s">
        <v>530</v>
      </c>
      <c r="F844" s="377" t="s">
        <v>530</v>
      </c>
      <c r="G844" s="378" t="s">
        <v>530</v>
      </c>
      <c r="H844" s="377"/>
    </row>
    <row r="845" spans="1:8" ht="13.95" customHeight="1" x14ac:dyDescent="0.25">
      <c r="A845" s="384" t="s">
        <v>530</v>
      </c>
      <c r="B845" s="384" t="s">
        <v>530</v>
      </c>
      <c r="C845" s="384" t="s">
        <v>530</v>
      </c>
      <c r="D845" s="384" t="s">
        <v>530</v>
      </c>
      <c r="E845" s="374" t="s">
        <v>530</v>
      </c>
      <c r="F845" s="374" t="s">
        <v>530</v>
      </c>
      <c r="G845" s="385" t="s">
        <v>530</v>
      </c>
      <c r="H845" s="374"/>
    </row>
    <row r="846" spans="1:8" ht="13.95" customHeight="1" x14ac:dyDescent="0.25">
      <c r="A846" s="714" t="s">
        <v>606</v>
      </c>
      <c r="B846" s="714"/>
      <c r="C846" s="714"/>
      <c r="D846" s="384"/>
      <c r="E846" s="379">
        <v>-543800</v>
      </c>
      <c r="F846" s="379">
        <v>-543800</v>
      </c>
      <c r="G846" s="380">
        <v>-534044.47</v>
      </c>
      <c r="H846" s="379"/>
    </row>
    <row r="847" spans="1:8" ht="13.95" customHeight="1" x14ac:dyDescent="0.25">
      <c r="A847" s="384" t="s">
        <v>530</v>
      </c>
      <c r="B847" s="384" t="s">
        <v>530</v>
      </c>
      <c r="C847" s="384" t="s">
        <v>530</v>
      </c>
      <c r="D847" s="384" t="s">
        <v>530</v>
      </c>
      <c r="E847" s="374" t="s">
        <v>530</v>
      </c>
      <c r="F847" s="374" t="s">
        <v>530</v>
      </c>
      <c r="G847" s="385" t="s">
        <v>530</v>
      </c>
      <c r="H847" s="374"/>
    </row>
    <row r="848" spans="1:8" ht="13.95" customHeight="1" x14ac:dyDescent="0.25">
      <c r="A848" s="714" t="s">
        <v>282</v>
      </c>
      <c r="B848" s="714"/>
      <c r="C848" s="714"/>
      <c r="D848" s="384"/>
      <c r="E848" s="379">
        <v>-422100</v>
      </c>
      <c r="F848" s="379">
        <v>-422100</v>
      </c>
      <c r="G848" s="380">
        <v>-382181.58</v>
      </c>
      <c r="H848" s="379"/>
    </row>
    <row r="849" spans="1:8" ht="13.95" customHeight="1" x14ac:dyDescent="0.25">
      <c r="A849" s="384" t="s">
        <v>530</v>
      </c>
      <c r="B849" s="384" t="s">
        <v>530</v>
      </c>
      <c r="C849" s="384" t="s">
        <v>530</v>
      </c>
      <c r="D849" s="384" t="s">
        <v>530</v>
      </c>
      <c r="E849" s="374" t="s">
        <v>530</v>
      </c>
      <c r="F849" s="374" t="s">
        <v>530</v>
      </c>
      <c r="G849" s="385" t="s">
        <v>530</v>
      </c>
      <c r="H849" s="374"/>
    </row>
    <row r="850" spans="1:8" ht="13.95" customHeight="1" x14ac:dyDescent="0.25">
      <c r="A850" s="714" t="s">
        <v>285</v>
      </c>
      <c r="B850" s="714"/>
      <c r="C850" s="714"/>
      <c r="D850" s="384"/>
      <c r="E850" s="379">
        <v>-422100</v>
      </c>
      <c r="F850" s="379">
        <v>-422100</v>
      </c>
      <c r="G850" s="380">
        <v>-382181.58</v>
      </c>
      <c r="H850" s="379"/>
    </row>
  </sheetData>
  <sheetProtection sheet="1" objects="1" scenarios="1"/>
  <mergeCells count="757">
    <mergeCell ref="A42:D42"/>
    <mergeCell ref="A43:D43"/>
    <mergeCell ref="A44:B44"/>
    <mergeCell ref="A45:B45"/>
    <mergeCell ref="C46:D46"/>
    <mergeCell ref="C47:D47"/>
    <mergeCell ref="C54:D54"/>
    <mergeCell ref="A55:B55"/>
    <mergeCell ref="C56:D56"/>
    <mergeCell ref="A57:B57"/>
    <mergeCell ref="A58:B58"/>
    <mergeCell ref="A59:C59"/>
    <mergeCell ref="A48:B48"/>
    <mergeCell ref="C49:D49"/>
    <mergeCell ref="C50:D50"/>
    <mergeCell ref="A51:B51"/>
    <mergeCell ref="C52:D52"/>
    <mergeCell ref="C53:D53"/>
    <mergeCell ref="A66:D66"/>
    <mergeCell ref="B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C78:D78"/>
    <mergeCell ref="A79:C79"/>
    <mergeCell ref="C80:D80"/>
    <mergeCell ref="C81:D81"/>
    <mergeCell ref="C82:D82"/>
    <mergeCell ref="C83:D83"/>
    <mergeCell ref="B72:D72"/>
    <mergeCell ref="C73:D73"/>
    <mergeCell ref="C74:D74"/>
    <mergeCell ref="C75:D75"/>
    <mergeCell ref="C76:D76"/>
    <mergeCell ref="C77:D77"/>
    <mergeCell ref="C90:D90"/>
    <mergeCell ref="C91:D91"/>
    <mergeCell ref="C92:D92"/>
    <mergeCell ref="A93:C93"/>
    <mergeCell ref="C94:D94"/>
    <mergeCell ref="C95:D95"/>
    <mergeCell ref="C84:D84"/>
    <mergeCell ref="C85:D85"/>
    <mergeCell ref="C86:D86"/>
    <mergeCell ref="C87:D87"/>
    <mergeCell ref="C88:D88"/>
    <mergeCell ref="C89:D89"/>
    <mergeCell ref="C102:D102"/>
    <mergeCell ref="C103:D103"/>
    <mergeCell ref="C104:D104"/>
    <mergeCell ref="C105:D105"/>
    <mergeCell ref="C106:D106"/>
    <mergeCell ref="A107:C107"/>
    <mergeCell ref="C96:D96"/>
    <mergeCell ref="C97:D97"/>
    <mergeCell ref="C98:D98"/>
    <mergeCell ref="C99:D99"/>
    <mergeCell ref="C100:D100"/>
    <mergeCell ref="C101:D101"/>
    <mergeCell ref="A116:B116"/>
    <mergeCell ref="C116:D116"/>
    <mergeCell ref="A118:D118"/>
    <mergeCell ref="A124:D124"/>
    <mergeCell ref="A125:D125"/>
    <mergeCell ref="A126:B126"/>
    <mergeCell ref="C108:D108"/>
    <mergeCell ref="C109:D109"/>
    <mergeCell ref="C110:D110"/>
    <mergeCell ref="C111:D111"/>
    <mergeCell ref="C112:D112"/>
    <mergeCell ref="A114:C114"/>
    <mergeCell ref="A133:C133"/>
    <mergeCell ref="C134:D134"/>
    <mergeCell ref="C135:D135"/>
    <mergeCell ref="C136:D136"/>
    <mergeCell ref="A137:C137"/>
    <mergeCell ref="A139:B139"/>
    <mergeCell ref="A127:B127"/>
    <mergeCell ref="C128:D128"/>
    <mergeCell ref="C129:D129"/>
    <mergeCell ref="A130:B130"/>
    <mergeCell ref="C131:D131"/>
    <mergeCell ref="C132:D132"/>
    <mergeCell ref="C146:D146"/>
    <mergeCell ref="C147:D147"/>
    <mergeCell ref="A148:D148"/>
    <mergeCell ref="B149:D149"/>
    <mergeCell ref="C150:D150"/>
    <mergeCell ref="C151:D151"/>
    <mergeCell ref="A140:B140"/>
    <mergeCell ref="B141:C141"/>
    <mergeCell ref="C142:D142"/>
    <mergeCell ref="C143:D143"/>
    <mergeCell ref="C144:D144"/>
    <mergeCell ref="C145:D145"/>
    <mergeCell ref="C158:D158"/>
    <mergeCell ref="C159:D159"/>
    <mergeCell ref="C160:D160"/>
    <mergeCell ref="A161:B161"/>
    <mergeCell ref="C162:D162"/>
    <mergeCell ref="C163:D163"/>
    <mergeCell ref="C152:D152"/>
    <mergeCell ref="C153:D153"/>
    <mergeCell ref="B154:D154"/>
    <mergeCell ref="C155:D155"/>
    <mergeCell ref="C156:D156"/>
    <mergeCell ref="C157:D157"/>
    <mergeCell ref="C170:D170"/>
    <mergeCell ref="C171:D171"/>
    <mergeCell ref="C172:D172"/>
    <mergeCell ref="C173:D173"/>
    <mergeCell ref="C174:D174"/>
    <mergeCell ref="A175:C175"/>
    <mergeCell ref="C164:D164"/>
    <mergeCell ref="C165:D165"/>
    <mergeCell ref="C166:D166"/>
    <mergeCell ref="C167:D167"/>
    <mergeCell ref="C168:D168"/>
    <mergeCell ref="C169:D169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94:D194"/>
    <mergeCell ref="C195:D195"/>
    <mergeCell ref="C196:D196"/>
    <mergeCell ref="A197:C197"/>
    <mergeCell ref="C198:D198"/>
    <mergeCell ref="A199:C199"/>
    <mergeCell ref="C188:D188"/>
    <mergeCell ref="C189:D189"/>
    <mergeCell ref="A190:C190"/>
    <mergeCell ref="C191:D191"/>
    <mergeCell ref="C192:D192"/>
    <mergeCell ref="C193:D193"/>
    <mergeCell ref="C212:D212"/>
    <mergeCell ref="C213:D213"/>
    <mergeCell ref="A214:B214"/>
    <mergeCell ref="C215:D215"/>
    <mergeCell ref="C216:D216"/>
    <mergeCell ref="A217:B217"/>
    <mergeCell ref="C200:D200"/>
    <mergeCell ref="A201:C201"/>
    <mergeCell ref="A208:D208"/>
    <mergeCell ref="A209:D209"/>
    <mergeCell ref="A210:B210"/>
    <mergeCell ref="A211:B211"/>
    <mergeCell ref="C224:D224"/>
    <mergeCell ref="C225:D225"/>
    <mergeCell ref="A226:C226"/>
    <mergeCell ref="C227:D227"/>
    <mergeCell ref="A228:B228"/>
    <mergeCell ref="B229:C229"/>
    <mergeCell ref="C218:D218"/>
    <mergeCell ref="C219:D219"/>
    <mergeCell ref="C220:D220"/>
    <mergeCell ref="C221:D221"/>
    <mergeCell ref="A222:C222"/>
    <mergeCell ref="C223:D223"/>
    <mergeCell ref="C236:D236"/>
    <mergeCell ref="C237:D237"/>
    <mergeCell ref="C238:D238"/>
    <mergeCell ref="A239:D239"/>
    <mergeCell ref="B240:D240"/>
    <mergeCell ref="C241:D241"/>
    <mergeCell ref="A230:D230"/>
    <mergeCell ref="C231:D231"/>
    <mergeCell ref="C232:D232"/>
    <mergeCell ref="C233:D233"/>
    <mergeCell ref="C234:D234"/>
    <mergeCell ref="C235:D235"/>
    <mergeCell ref="C248:D248"/>
    <mergeCell ref="C249:D249"/>
    <mergeCell ref="C250:D250"/>
    <mergeCell ref="C251:D251"/>
    <mergeCell ref="A252:B252"/>
    <mergeCell ref="C253:D253"/>
    <mergeCell ref="C242:D242"/>
    <mergeCell ref="C243:D243"/>
    <mergeCell ref="C244:D244"/>
    <mergeCell ref="B245:D245"/>
    <mergeCell ref="C246:D246"/>
    <mergeCell ref="C247:D247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A268:C268"/>
    <mergeCell ref="C269:D269"/>
    <mergeCell ref="C270:D270"/>
    <mergeCell ref="C271:D271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A282:C282"/>
    <mergeCell ref="C283:D283"/>
    <mergeCell ref="E295:E296"/>
    <mergeCell ref="A297:C297"/>
    <mergeCell ref="C298:D298"/>
    <mergeCell ref="C299:D299"/>
    <mergeCell ref="C300:D300"/>
    <mergeCell ref="C301:D301"/>
    <mergeCell ref="A290:C290"/>
    <mergeCell ref="C291:D291"/>
    <mergeCell ref="A292:C292"/>
    <mergeCell ref="C293:D293"/>
    <mergeCell ref="A294:D294"/>
    <mergeCell ref="A295:A296"/>
    <mergeCell ref="B295:B296"/>
    <mergeCell ref="C295:D296"/>
    <mergeCell ref="C310:D310"/>
    <mergeCell ref="C311:D311"/>
    <mergeCell ref="B312:C312"/>
    <mergeCell ref="C313:D313"/>
    <mergeCell ref="C314:D314"/>
    <mergeCell ref="C315:D315"/>
    <mergeCell ref="A304:D304"/>
    <mergeCell ref="A305:B305"/>
    <mergeCell ref="B306:C306"/>
    <mergeCell ref="C307:D307"/>
    <mergeCell ref="C308:D308"/>
    <mergeCell ref="B309:C309"/>
    <mergeCell ref="B322:C322"/>
    <mergeCell ref="B323:C323"/>
    <mergeCell ref="A324:B324"/>
    <mergeCell ref="C325:D325"/>
    <mergeCell ref="C326:D326"/>
    <mergeCell ref="C327:D327"/>
    <mergeCell ref="B316:C316"/>
    <mergeCell ref="C317:D317"/>
    <mergeCell ref="C318:D318"/>
    <mergeCell ref="C319:D319"/>
    <mergeCell ref="A320:C320"/>
    <mergeCell ref="C321:D321"/>
    <mergeCell ref="A344:B344"/>
    <mergeCell ref="C345:D345"/>
    <mergeCell ref="C334:D334"/>
    <mergeCell ref="C335:D335"/>
    <mergeCell ref="C336:D336"/>
    <mergeCell ref="B337:D337"/>
    <mergeCell ref="C338:D338"/>
    <mergeCell ref="C339:D339"/>
    <mergeCell ref="C328:D328"/>
    <mergeCell ref="C329:D329"/>
    <mergeCell ref="C330:D330"/>
    <mergeCell ref="A331:B331"/>
    <mergeCell ref="B332:D332"/>
    <mergeCell ref="C333:D333"/>
    <mergeCell ref="C346:D346"/>
    <mergeCell ref="C347:D347"/>
    <mergeCell ref="C348:D348"/>
    <mergeCell ref="C349:D349"/>
    <mergeCell ref="C350:D350"/>
    <mergeCell ref="C351:D351"/>
    <mergeCell ref="C340:D340"/>
    <mergeCell ref="C341:D341"/>
    <mergeCell ref="C342:D342"/>
    <mergeCell ref="C343:D343"/>
    <mergeCell ref="C358:D358"/>
    <mergeCell ref="C359:D359"/>
    <mergeCell ref="C360:D360"/>
    <mergeCell ref="A361:C361"/>
    <mergeCell ref="C362:D362"/>
    <mergeCell ref="C363:D363"/>
    <mergeCell ref="C352:D352"/>
    <mergeCell ref="C353:D353"/>
    <mergeCell ref="C354:D354"/>
    <mergeCell ref="C355:D355"/>
    <mergeCell ref="C356:D356"/>
    <mergeCell ref="C357:D357"/>
    <mergeCell ref="C370:D370"/>
    <mergeCell ref="C371:D371"/>
    <mergeCell ref="C372:D372"/>
    <mergeCell ref="C373:D373"/>
    <mergeCell ref="C374:D374"/>
    <mergeCell ref="C375:D375"/>
    <mergeCell ref="C364:D364"/>
    <mergeCell ref="C365:D365"/>
    <mergeCell ref="C366:D366"/>
    <mergeCell ref="C367:D367"/>
    <mergeCell ref="C368:D368"/>
    <mergeCell ref="C369:D369"/>
    <mergeCell ref="C382:D382"/>
    <mergeCell ref="A383:C383"/>
    <mergeCell ref="C384:D384"/>
    <mergeCell ref="A385:C385"/>
    <mergeCell ref="C386:D386"/>
    <mergeCell ref="A387:C387"/>
    <mergeCell ref="A376:C376"/>
    <mergeCell ref="C377:D377"/>
    <mergeCell ref="C378:D378"/>
    <mergeCell ref="C379:D379"/>
    <mergeCell ref="C380:D380"/>
    <mergeCell ref="C381:D381"/>
    <mergeCell ref="A400:B400"/>
    <mergeCell ref="C401:D401"/>
    <mergeCell ref="C402:D402"/>
    <mergeCell ref="A403:B403"/>
    <mergeCell ref="C404:D404"/>
    <mergeCell ref="C405:D405"/>
    <mergeCell ref="A393:D393"/>
    <mergeCell ref="B395:C395"/>
    <mergeCell ref="A396:B396"/>
    <mergeCell ref="C397:D397"/>
    <mergeCell ref="C398:D398"/>
    <mergeCell ref="C399:D399"/>
    <mergeCell ref="C412:D412"/>
    <mergeCell ref="A413:B413"/>
    <mergeCell ref="A414:B414"/>
    <mergeCell ref="A415:D415"/>
    <mergeCell ref="C416:D416"/>
    <mergeCell ref="C417:D417"/>
    <mergeCell ref="C406:D406"/>
    <mergeCell ref="A407:C407"/>
    <mergeCell ref="C408:D408"/>
    <mergeCell ref="C409:D409"/>
    <mergeCell ref="C410:D410"/>
    <mergeCell ref="A411:C411"/>
    <mergeCell ref="A435:B435"/>
    <mergeCell ref="C424:D424"/>
    <mergeCell ref="C425:D425"/>
    <mergeCell ref="C426:D426"/>
    <mergeCell ref="C427:D427"/>
    <mergeCell ref="B428:D428"/>
    <mergeCell ref="C429:D429"/>
    <mergeCell ref="C418:D418"/>
    <mergeCell ref="C419:D419"/>
    <mergeCell ref="C420:D420"/>
    <mergeCell ref="C421:D421"/>
    <mergeCell ref="A422:D422"/>
    <mergeCell ref="B423:D423"/>
    <mergeCell ref="C436:D436"/>
    <mergeCell ref="C437:D437"/>
    <mergeCell ref="C438:D438"/>
    <mergeCell ref="C439:D439"/>
    <mergeCell ref="C440:D440"/>
    <mergeCell ref="C441:D441"/>
    <mergeCell ref="C430:D430"/>
    <mergeCell ref="C431:D431"/>
    <mergeCell ref="C432:D432"/>
    <mergeCell ref="C433:D433"/>
    <mergeCell ref="C434:D434"/>
    <mergeCell ref="C448:D448"/>
    <mergeCell ref="C449:D449"/>
    <mergeCell ref="C450:D450"/>
    <mergeCell ref="A451:C451"/>
    <mergeCell ref="C452:D452"/>
    <mergeCell ref="C453:D453"/>
    <mergeCell ref="C442:D442"/>
    <mergeCell ref="C443:D443"/>
    <mergeCell ref="C444:D444"/>
    <mergeCell ref="C445:D445"/>
    <mergeCell ref="C446:D446"/>
    <mergeCell ref="C447:D447"/>
    <mergeCell ref="C460:D460"/>
    <mergeCell ref="C461:D461"/>
    <mergeCell ref="C462:D462"/>
    <mergeCell ref="C463:D463"/>
    <mergeCell ref="A464:C464"/>
    <mergeCell ref="C465:D465"/>
    <mergeCell ref="C454:D454"/>
    <mergeCell ref="C455:D455"/>
    <mergeCell ref="C456:D456"/>
    <mergeCell ref="C457:D457"/>
    <mergeCell ref="C458:D458"/>
    <mergeCell ref="C459:D459"/>
    <mergeCell ref="C472:D472"/>
    <mergeCell ref="A473:C473"/>
    <mergeCell ref="C474:D474"/>
    <mergeCell ref="A475:C475"/>
    <mergeCell ref="A476:C476"/>
    <mergeCell ref="C477:D477"/>
    <mergeCell ref="C466:D466"/>
    <mergeCell ref="C467:D467"/>
    <mergeCell ref="C468:D468"/>
    <mergeCell ref="C469:D469"/>
    <mergeCell ref="C470:D470"/>
    <mergeCell ref="A471:C471"/>
    <mergeCell ref="A484:C484"/>
    <mergeCell ref="C485:D485"/>
    <mergeCell ref="A486:C486"/>
    <mergeCell ref="C487:D487"/>
    <mergeCell ref="C488:D488"/>
    <mergeCell ref="C489:D489"/>
    <mergeCell ref="C478:D478"/>
    <mergeCell ref="C479:D479"/>
    <mergeCell ref="A480:C480"/>
    <mergeCell ref="C481:D481"/>
    <mergeCell ref="A482:C482"/>
    <mergeCell ref="C483:D483"/>
    <mergeCell ref="A499:B499"/>
    <mergeCell ref="C500:D500"/>
    <mergeCell ref="C501:D501"/>
    <mergeCell ref="A502:C502"/>
    <mergeCell ref="C503:D503"/>
    <mergeCell ref="C504:D504"/>
    <mergeCell ref="A493:D493"/>
    <mergeCell ref="A494:B494"/>
    <mergeCell ref="A495:B495"/>
    <mergeCell ref="C496:D496"/>
    <mergeCell ref="C497:D497"/>
    <mergeCell ref="C498:D498"/>
    <mergeCell ref="A512:B512"/>
    <mergeCell ref="A513:B513"/>
    <mergeCell ref="A514:B514"/>
    <mergeCell ref="C515:D515"/>
    <mergeCell ref="C516:D516"/>
    <mergeCell ref="C517:D517"/>
    <mergeCell ref="A505:C505"/>
    <mergeCell ref="C506:D506"/>
    <mergeCell ref="C507:D507"/>
    <mergeCell ref="C508:D508"/>
    <mergeCell ref="A509:C509"/>
    <mergeCell ref="C511:D511"/>
    <mergeCell ref="A535:B535"/>
    <mergeCell ref="C524:D524"/>
    <mergeCell ref="C525:D525"/>
    <mergeCell ref="C526:D526"/>
    <mergeCell ref="C527:D527"/>
    <mergeCell ref="B528:D528"/>
    <mergeCell ref="C529:D529"/>
    <mergeCell ref="C518:D518"/>
    <mergeCell ref="C519:D519"/>
    <mergeCell ref="C520:D520"/>
    <mergeCell ref="C521:D521"/>
    <mergeCell ref="A522:D522"/>
    <mergeCell ref="B523:D523"/>
    <mergeCell ref="C536:D536"/>
    <mergeCell ref="C537:D537"/>
    <mergeCell ref="C538:D538"/>
    <mergeCell ref="C539:D539"/>
    <mergeCell ref="C540:D540"/>
    <mergeCell ref="C541:D541"/>
    <mergeCell ref="C530:D530"/>
    <mergeCell ref="C531:D531"/>
    <mergeCell ref="C532:D532"/>
    <mergeCell ref="C533:D533"/>
    <mergeCell ref="C534:D534"/>
    <mergeCell ref="C548:D548"/>
    <mergeCell ref="A549:C549"/>
    <mergeCell ref="C550:D550"/>
    <mergeCell ref="C551:D551"/>
    <mergeCell ref="C552:D552"/>
    <mergeCell ref="C553:D553"/>
    <mergeCell ref="C542:D542"/>
    <mergeCell ref="C543:D543"/>
    <mergeCell ref="C544:D544"/>
    <mergeCell ref="C545:D545"/>
    <mergeCell ref="C546:D546"/>
    <mergeCell ref="C547:D547"/>
    <mergeCell ref="C560:D560"/>
    <mergeCell ref="C561:D561"/>
    <mergeCell ref="C562:D562"/>
    <mergeCell ref="A563:C563"/>
    <mergeCell ref="C564:D564"/>
    <mergeCell ref="C565:D565"/>
    <mergeCell ref="C554:D554"/>
    <mergeCell ref="C555:D555"/>
    <mergeCell ref="C556:D556"/>
    <mergeCell ref="C557:D557"/>
    <mergeCell ref="C558:D558"/>
    <mergeCell ref="C559:D559"/>
    <mergeCell ref="A572:C572"/>
    <mergeCell ref="C573:D573"/>
    <mergeCell ref="A574:C574"/>
    <mergeCell ref="A575:A576"/>
    <mergeCell ref="B575:B576"/>
    <mergeCell ref="C575:D576"/>
    <mergeCell ref="C566:D566"/>
    <mergeCell ref="C567:D567"/>
    <mergeCell ref="C568:D568"/>
    <mergeCell ref="C569:D569"/>
    <mergeCell ref="A570:C570"/>
    <mergeCell ref="C571:D571"/>
    <mergeCell ref="A585:B585"/>
    <mergeCell ref="A586:B586"/>
    <mergeCell ref="C587:D587"/>
    <mergeCell ref="C588:D588"/>
    <mergeCell ref="A589:B589"/>
    <mergeCell ref="C590:D590"/>
    <mergeCell ref="E575:E576"/>
    <mergeCell ref="A577:C577"/>
    <mergeCell ref="C578:D578"/>
    <mergeCell ref="C579:D579"/>
    <mergeCell ref="C580:D580"/>
    <mergeCell ref="A584:D584"/>
    <mergeCell ref="C597:D597"/>
    <mergeCell ref="C598:D598"/>
    <mergeCell ref="C599:D599"/>
    <mergeCell ref="A600:C600"/>
    <mergeCell ref="C601:D601"/>
    <mergeCell ref="A602:B602"/>
    <mergeCell ref="C591:D591"/>
    <mergeCell ref="A592:B592"/>
    <mergeCell ref="C593:D593"/>
    <mergeCell ref="C594:D594"/>
    <mergeCell ref="C595:D595"/>
    <mergeCell ref="A596:C596"/>
    <mergeCell ref="C609:D609"/>
    <mergeCell ref="C610:D610"/>
    <mergeCell ref="A611:B611"/>
    <mergeCell ref="B612:D612"/>
    <mergeCell ref="C613:D613"/>
    <mergeCell ref="C614:D614"/>
    <mergeCell ref="B603:C603"/>
    <mergeCell ref="A604:B604"/>
    <mergeCell ref="C605:D605"/>
    <mergeCell ref="C606:D606"/>
    <mergeCell ref="C607:D607"/>
    <mergeCell ref="C608:D608"/>
    <mergeCell ref="A624:B624"/>
    <mergeCell ref="C625:D625"/>
    <mergeCell ref="C626:D626"/>
    <mergeCell ref="C615:D615"/>
    <mergeCell ref="C616:D616"/>
    <mergeCell ref="B617:D617"/>
    <mergeCell ref="C618:D618"/>
    <mergeCell ref="C619:D619"/>
    <mergeCell ref="C620:D620"/>
    <mergeCell ref="C627:D627"/>
    <mergeCell ref="C628:D628"/>
    <mergeCell ref="C629:D629"/>
    <mergeCell ref="C630:D630"/>
    <mergeCell ref="C631:D631"/>
    <mergeCell ref="C632:D632"/>
    <mergeCell ref="C621:D621"/>
    <mergeCell ref="C622:D622"/>
    <mergeCell ref="C623:D623"/>
    <mergeCell ref="C639:D639"/>
    <mergeCell ref="A640:C640"/>
    <mergeCell ref="C641:D641"/>
    <mergeCell ref="C642:D642"/>
    <mergeCell ref="C643:D643"/>
    <mergeCell ref="C644:D644"/>
    <mergeCell ref="C633:D633"/>
    <mergeCell ref="C634:D634"/>
    <mergeCell ref="C635:D635"/>
    <mergeCell ref="C636:D636"/>
    <mergeCell ref="C637:D637"/>
    <mergeCell ref="C638:D638"/>
    <mergeCell ref="C651:D651"/>
    <mergeCell ref="C652:D652"/>
    <mergeCell ref="A653:C653"/>
    <mergeCell ref="C654:D654"/>
    <mergeCell ref="C655:D655"/>
    <mergeCell ref="C656:D656"/>
    <mergeCell ref="C645:D645"/>
    <mergeCell ref="C646:D646"/>
    <mergeCell ref="C647:D647"/>
    <mergeCell ref="C648:D648"/>
    <mergeCell ref="C649:D649"/>
    <mergeCell ref="C650:D650"/>
    <mergeCell ref="C666:D666"/>
    <mergeCell ref="C667:D667"/>
    <mergeCell ref="A668:C668"/>
    <mergeCell ref="C669:D669"/>
    <mergeCell ref="A670:C670"/>
    <mergeCell ref="C671:D671"/>
    <mergeCell ref="C657:D657"/>
    <mergeCell ref="A658:C658"/>
    <mergeCell ref="A660:C660"/>
    <mergeCell ref="A662:C662"/>
    <mergeCell ref="A664:C664"/>
    <mergeCell ref="C665:D665"/>
    <mergeCell ref="C684:D684"/>
    <mergeCell ref="A685:B685"/>
    <mergeCell ref="C686:D686"/>
    <mergeCell ref="C687:D687"/>
    <mergeCell ref="A688:B688"/>
    <mergeCell ref="C689:D689"/>
    <mergeCell ref="A672:C672"/>
    <mergeCell ref="A679:D679"/>
    <mergeCell ref="A680:B680"/>
    <mergeCell ref="B681:C681"/>
    <mergeCell ref="C682:D682"/>
    <mergeCell ref="C683:D683"/>
    <mergeCell ref="A696:C696"/>
    <mergeCell ref="C697:D697"/>
    <mergeCell ref="A698:B698"/>
    <mergeCell ref="A699:B699"/>
    <mergeCell ref="A700:B700"/>
    <mergeCell ref="C701:D701"/>
    <mergeCell ref="C690:D690"/>
    <mergeCell ref="A691:C691"/>
    <mergeCell ref="C692:D692"/>
    <mergeCell ref="C693:D693"/>
    <mergeCell ref="C694:D694"/>
    <mergeCell ref="C695:D695"/>
    <mergeCell ref="A708:B708"/>
    <mergeCell ref="B709:D709"/>
    <mergeCell ref="C710:D710"/>
    <mergeCell ref="C711:D711"/>
    <mergeCell ref="C712:D712"/>
    <mergeCell ref="C713:D713"/>
    <mergeCell ref="C702:D702"/>
    <mergeCell ref="C703:D703"/>
    <mergeCell ref="C704:D704"/>
    <mergeCell ref="C705:D705"/>
    <mergeCell ref="C706:D706"/>
    <mergeCell ref="C707:D707"/>
    <mergeCell ref="C720:D720"/>
    <mergeCell ref="A721:B721"/>
    <mergeCell ref="C722:D722"/>
    <mergeCell ref="C723:D723"/>
    <mergeCell ref="C724:D724"/>
    <mergeCell ref="C725:D725"/>
    <mergeCell ref="B714:D714"/>
    <mergeCell ref="C715:D715"/>
    <mergeCell ref="C716:D716"/>
    <mergeCell ref="C717:D717"/>
    <mergeCell ref="C718:D718"/>
    <mergeCell ref="C719:D719"/>
    <mergeCell ref="C732:D732"/>
    <mergeCell ref="C733:D733"/>
    <mergeCell ref="C734:D734"/>
    <mergeCell ref="C735:D735"/>
    <mergeCell ref="A736:C736"/>
    <mergeCell ref="C737:D737"/>
    <mergeCell ref="C726:D726"/>
    <mergeCell ref="C727:D727"/>
    <mergeCell ref="C728:D728"/>
    <mergeCell ref="C729:D729"/>
    <mergeCell ref="C730:D730"/>
    <mergeCell ref="C731:D731"/>
    <mergeCell ref="C744:D744"/>
    <mergeCell ref="C745:D745"/>
    <mergeCell ref="C746:D746"/>
    <mergeCell ref="C747:D747"/>
    <mergeCell ref="C748:D748"/>
    <mergeCell ref="A749:C749"/>
    <mergeCell ref="C738:D738"/>
    <mergeCell ref="C739:D739"/>
    <mergeCell ref="C740:D740"/>
    <mergeCell ref="C741:D741"/>
    <mergeCell ref="C742:D742"/>
    <mergeCell ref="C743:D743"/>
    <mergeCell ref="A756:C756"/>
    <mergeCell ref="C757:D757"/>
    <mergeCell ref="A758:C758"/>
    <mergeCell ref="C759:D759"/>
    <mergeCell ref="A760:C760"/>
    <mergeCell ref="A761:C761"/>
    <mergeCell ref="C750:D750"/>
    <mergeCell ref="C751:D751"/>
    <mergeCell ref="C752:D752"/>
    <mergeCell ref="C753:D753"/>
    <mergeCell ref="C754:D754"/>
    <mergeCell ref="C755:D755"/>
    <mergeCell ref="A769:C769"/>
    <mergeCell ref="A775:D775"/>
    <mergeCell ref="A776:B776"/>
    <mergeCell ref="B777:C777"/>
    <mergeCell ref="C778:D778"/>
    <mergeCell ref="B780:C780"/>
    <mergeCell ref="C762:D762"/>
    <mergeCell ref="C763:D763"/>
    <mergeCell ref="C764:D764"/>
    <mergeCell ref="C766:D766"/>
    <mergeCell ref="A767:C767"/>
    <mergeCell ref="C768:D768"/>
    <mergeCell ref="A791:C791"/>
    <mergeCell ref="B792:C792"/>
    <mergeCell ref="C793:D793"/>
    <mergeCell ref="C794:D794"/>
    <mergeCell ref="C795:D795"/>
    <mergeCell ref="C796:D796"/>
    <mergeCell ref="C781:D781"/>
    <mergeCell ref="B783:C783"/>
    <mergeCell ref="C784:D784"/>
    <mergeCell ref="C785:D785"/>
    <mergeCell ref="A788:C788"/>
    <mergeCell ref="A790:C790"/>
    <mergeCell ref="C803:D803"/>
    <mergeCell ref="C804:D804"/>
    <mergeCell ref="C805:D805"/>
    <mergeCell ref="C806:D806"/>
    <mergeCell ref="C807:D807"/>
    <mergeCell ref="C808:D808"/>
    <mergeCell ref="C797:D797"/>
    <mergeCell ref="C798:D798"/>
    <mergeCell ref="C799:D799"/>
    <mergeCell ref="B800:C800"/>
    <mergeCell ref="C801:D801"/>
    <mergeCell ref="C802:D802"/>
    <mergeCell ref="C816:D816"/>
    <mergeCell ref="C817:D817"/>
    <mergeCell ref="C818:D818"/>
    <mergeCell ref="C819:D819"/>
    <mergeCell ref="C820:D820"/>
    <mergeCell ref="C821:D821"/>
    <mergeCell ref="C809:D809"/>
    <mergeCell ref="C810:D810"/>
    <mergeCell ref="C811:D811"/>
    <mergeCell ref="A813:C813"/>
    <mergeCell ref="C814:D814"/>
    <mergeCell ref="C815:D815"/>
    <mergeCell ref="C829:D829"/>
    <mergeCell ref="C830:D830"/>
    <mergeCell ref="C831:D831"/>
    <mergeCell ref="C832:D832"/>
    <mergeCell ref="C833:D833"/>
    <mergeCell ref="C834:D834"/>
    <mergeCell ref="C822:D822"/>
    <mergeCell ref="C823:D823"/>
    <mergeCell ref="C824:D824"/>
    <mergeCell ref="C825:D825"/>
    <mergeCell ref="C826:D826"/>
    <mergeCell ref="A828:C828"/>
    <mergeCell ref="C842:D842"/>
    <mergeCell ref="C843:D843"/>
    <mergeCell ref="A846:C846"/>
    <mergeCell ref="A848:C848"/>
    <mergeCell ref="A850:C850"/>
    <mergeCell ref="C835:D835"/>
    <mergeCell ref="C836:D836"/>
    <mergeCell ref="C837:D837"/>
    <mergeCell ref="A839:C839"/>
    <mergeCell ref="C840:D840"/>
    <mergeCell ref="C841:D84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E113-ED16-482B-9BEE-E92A4E6B3633}">
  <sheetPr>
    <tabColor rgb="FF92D050"/>
  </sheetPr>
  <dimension ref="B1:AW968"/>
  <sheetViews>
    <sheetView showGridLines="0" zoomScale="90" zoomScaleNormal="90" workbookViewId="0">
      <pane ySplit="37" topLeftCell="A86" activePane="bottomLeft" state="frozen"/>
      <selection pane="bottomLeft" activeCell="B30" sqref="B30"/>
    </sheetView>
  </sheetViews>
  <sheetFormatPr defaultColWidth="8.77734375" defaultRowHeight="13.2" x14ac:dyDescent="0.25"/>
  <cols>
    <col min="1" max="1" width="8.77734375" style="156"/>
    <col min="2" max="2" width="68.44140625" style="156" customWidth="1"/>
    <col min="3" max="10" width="20.77734375" style="156" customWidth="1"/>
    <col min="11" max="11" width="21.77734375" style="156" customWidth="1"/>
    <col min="12" max="12" width="21.109375" style="156" customWidth="1"/>
    <col min="13" max="13" width="14.77734375" style="156" customWidth="1"/>
    <col min="14" max="14" width="18.6640625" style="156" customWidth="1"/>
    <col min="15" max="16384" width="8.77734375" style="156"/>
  </cols>
  <sheetData>
    <row r="1" spans="2:10" x14ac:dyDescent="0.25">
      <c r="B1" s="386" t="s">
        <v>0</v>
      </c>
      <c r="C1" s="156">
        <f>0.97</f>
        <v>0.97</v>
      </c>
    </row>
    <row r="2" spans="2:10" ht="42" customHeight="1" x14ac:dyDescent="0.25">
      <c r="B2" s="387" t="s">
        <v>2</v>
      </c>
      <c r="C2" s="388" t="str">
        <f>B40</f>
        <v>Annin aitta</v>
      </c>
      <c r="D2" s="388" t="str">
        <f>B118</f>
        <v>Järvikoto</v>
      </c>
      <c r="E2" s="389" t="str">
        <f>B192</f>
        <v>Kaakkurin koti</v>
      </c>
      <c r="F2" s="388" t="str">
        <f>B267</f>
        <v>Marian pirtti</v>
      </c>
      <c r="G2" s="158" t="str">
        <f>B346</f>
        <v>Oskarin tupa</v>
      </c>
      <c r="H2" s="388" t="str">
        <f>B427</f>
        <v>Tapion torppa</v>
      </c>
      <c r="I2" s="390" t="s">
        <v>3</v>
      </c>
      <c r="J2" s="142" t="s">
        <v>4</v>
      </c>
    </row>
    <row r="3" spans="2:10" ht="14.4" x14ac:dyDescent="0.25">
      <c r="B3" s="391" t="s">
        <v>5</v>
      </c>
      <c r="C3" s="392">
        <v>15</v>
      </c>
      <c r="D3" s="392">
        <v>15</v>
      </c>
      <c r="E3" s="393">
        <v>16</v>
      </c>
      <c r="F3" s="392">
        <v>32</v>
      </c>
      <c r="G3" s="394">
        <v>32</v>
      </c>
      <c r="H3" s="392">
        <v>15</v>
      </c>
      <c r="I3" s="395">
        <f>SUM(C3:H3)</f>
        <v>125</v>
      </c>
      <c r="J3" s="395"/>
    </row>
    <row r="4" spans="2:10" ht="14.4" x14ac:dyDescent="0.25">
      <c r="B4" s="391" t="s">
        <v>135</v>
      </c>
      <c r="C4" s="392"/>
      <c r="D4" s="392"/>
      <c r="E4" s="393"/>
      <c r="F4" s="392"/>
      <c r="G4" s="394"/>
      <c r="H4" s="392"/>
      <c r="I4" s="395"/>
      <c r="J4" s="395"/>
    </row>
    <row r="5" spans="2:10" ht="14.4" x14ac:dyDescent="0.25">
      <c r="B5" s="396" t="s">
        <v>136</v>
      </c>
      <c r="C5" s="397">
        <v>0.56999999999999995</v>
      </c>
      <c r="D5" s="397">
        <v>0.61</v>
      </c>
      <c r="E5" s="398">
        <v>0.47</v>
      </c>
      <c r="F5" s="397">
        <v>0.53</v>
      </c>
      <c r="G5" s="399">
        <v>0.44</v>
      </c>
      <c r="H5" s="397">
        <v>0.62</v>
      </c>
      <c r="I5" s="400"/>
      <c r="J5" s="400"/>
    </row>
    <row r="6" spans="2:10" ht="14.4" x14ac:dyDescent="0.25">
      <c r="B6" s="401" t="s">
        <v>11</v>
      </c>
      <c r="C6" s="402">
        <f>-(F50)</f>
        <v>655470</v>
      </c>
      <c r="D6" s="403">
        <f>-(F128)</f>
        <v>692895</v>
      </c>
      <c r="E6" s="404">
        <f>-(F200)</f>
        <v>629586</v>
      </c>
      <c r="F6" s="403">
        <f>-(F277)</f>
        <v>1140870</v>
      </c>
      <c r="G6" s="404">
        <f>-(F356)</f>
        <v>1077181</v>
      </c>
      <c r="H6" s="403">
        <f>-(F438)</f>
        <v>623965</v>
      </c>
      <c r="I6" s="405">
        <f>SUM(C6:H6)</f>
        <v>4819967</v>
      </c>
      <c r="J6" s="405">
        <f>I6/$I$22</f>
        <v>108.91042508120321</v>
      </c>
    </row>
    <row r="7" spans="2:10" ht="14.4" x14ac:dyDescent="0.25">
      <c r="B7" s="255" t="s">
        <v>12</v>
      </c>
      <c r="C7" s="406">
        <f>-F73</f>
        <v>4062</v>
      </c>
      <c r="D7" s="407">
        <f>-F151</f>
        <v>6610</v>
      </c>
      <c r="E7" s="118">
        <f>-F223</f>
        <v>9937</v>
      </c>
      <c r="F7" s="407">
        <f>-F301</f>
        <v>56980</v>
      </c>
      <c r="G7" s="118">
        <f>-F380</f>
        <v>14851</v>
      </c>
      <c r="H7" s="407">
        <f>-F460</f>
        <v>2165</v>
      </c>
      <c r="I7" s="408">
        <f>SUM(C7:H7)</f>
        <v>94605</v>
      </c>
      <c r="J7" s="408">
        <f t="shared" ref="J7:J15" si="0">I7/$I$22</f>
        <v>2.1376641717271574</v>
      </c>
    </row>
    <row r="8" spans="2:10" ht="14.4" x14ac:dyDescent="0.25">
      <c r="B8" s="409" t="s">
        <v>240</v>
      </c>
      <c r="C8" s="410">
        <f>-(F69-F73)</f>
        <v>168984</v>
      </c>
      <c r="D8" s="411">
        <f>-(F147-F151)</f>
        <v>174002</v>
      </c>
      <c r="E8" s="117">
        <f>-(F219-F223)</f>
        <v>168263</v>
      </c>
      <c r="F8" s="411">
        <f>-(F297-F301)</f>
        <v>327014</v>
      </c>
      <c r="G8" s="117">
        <f>-(F376-F380)</f>
        <v>319812</v>
      </c>
      <c r="H8" s="411">
        <f>-(F456-F460)</f>
        <v>159361</v>
      </c>
      <c r="I8" s="412">
        <f t="shared" ref="I8:I15" si="1">SUM(C8:H8)</f>
        <v>1317436</v>
      </c>
      <c r="J8" s="412">
        <f t="shared" si="0"/>
        <v>29.768360401073295</v>
      </c>
    </row>
    <row r="9" spans="2:10" ht="14.4" x14ac:dyDescent="0.25">
      <c r="B9" s="255" t="s">
        <v>14</v>
      </c>
      <c r="C9" s="406"/>
      <c r="D9" s="407"/>
      <c r="E9" s="118"/>
      <c r="F9" s="407"/>
      <c r="G9" s="118"/>
      <c r="H9" s="407"/>
      <c r="I9" s="408">
        <f t="shared" si="1"/>
        <v>0</v>
      </c>
      <c r="J9" s="408">
        <f t="shared" si="0"/>
        <v>0</v>
      </c>
    </row>
    <row r="10" spans="2:10" ht="14.4" x14ac:dyDescent="0.25">
      <c r="B10" s="409" t="s">
        <v>16</v>
      </c>
      <c r="C10" s="410">
        <f>-F85</f>
        <v>14036</v>
      </c>
      <c r="D10" s="411">
        <f>-F162</f>
        <v>16848</v>
      </c>
      <c r="E10" s="117">
        <f>-F235</f>
        <v>15009</v>
      </c>
      <c r="F10" s="411">
        <f>-F314</f>
        <v>37745</v>
      </c>
      <c r="G10" s="117">
        <f>-F393</f>
        <v>32397</v>
      </c>
      <c r="H10" s="411">
        <f>-F472</f>
        <v>18785</v>
      </c>
      <c r="I10" s="412">
        <f>SUM(C10:H10)</f>
        <v>134820</v>
      </c>
      <c r="J10" s="412">
        <f t="shared" si="0"/>
        <v>3.0463493856799886</v>
      </c>
    </row>
    <row r="11" spans="2:10" ht="14.4" x14ac:dyDescent="0.25">
      <c r="B11" s="255" t="s">
        <v>434</v>
      </c>
      <c r="C11" s="406">
        <f>-F96</f>
        <v>79200</v>
      </c>
      <c r="D11" s="407">
        <f>-F173</f>
        <v>79200</v>
      </c>
      <c r="E11" s="118">
        <f>-F246</f>
        <v>79200</v>
      </c>
      <c r="F11" s="407">
        <f>-F325</f>
        <v>87024</v>
      </c>
      <c r="G11" s="118">
        <f>-F404</f>
        <v>87024</v>
      </c>
      <c r="H11" s="407">
        <f>-F483</f>
        <v>79200</v>
      </c>
      <c r="I11" s="408">
        <f>SUM(C11:H11)</f>
        <v>490848</v>
      </c>
      <c r="J11" s="408">
        <f t="shared" si="0"/>
        <v>11.091043637904251</v>
      </c>
    </row>
    <row r="12" spans="2:10" ht="14.4" x14ac:dyDescent="0.25">
      <c r="B12" s="409" t="s">
        <v>18</v>
      </c>
      <c r="C12" s="410">
        <f>-(F97+F98)</f>
        <v>1634</v>
      </c>
      <c r="D12" s="411">
        <f>-(F174+F175)</f>
        <v>3014</v>
      </c>
      <c r="E12" s="117">
        <f>-(F247+F248)</f>
        <v>1729</v>
      </c>
      <c r="F12" s="411">
        <f>-(F326+F327)</f>
        <v>2912</v>
      </c>
      <c r="G12" s="117">
        <f>-(F405+F406)</f>
        <v>2795</v>
      </c>
      <c r="H12" s="411">
        <f>-(F484+F485+F486)</f>
        <v>1017</v>
      </c>
      <c r="I12" s="412">
        <f>SUM(C12:H12)</f>
        <v>13101</v>
      </c>
      <c r="J12" s="412">
        <f t="shared" si="0"/>
        <v>0.29602598503036293</v>
      </c>
    </row>
    <row r="13" spans="2:10" ht="14.4" x14ac:dyDescent="0.25">
      <c r="B13" s="255" t="s">
        <v>19</v>
      </c>
      <c r="C13" s="413"/>
      <c r="D13" s="407"/>
      <c r="E13" s="118"/>
      <c r="F13" s="407"/>
      <c r="G13" s="118"/>
      <c r="H13" s="407"/>
      <c r="I13" s="408">
        <f t="shared" si="1"/>
        <v>0</v>
      </c>
      <c r="J13" s="408">
        <f t="shared" si="0"/>
        <v>0</v>
      </c>
    </row>
    <row r="14" spans="2:10" ht="14.4" x14ac:dyDescent="0.25">
      <c r="B14" s="409" t="s">
        <v>20</v>
      </c>
      <c r="C14" s="410"/>
      <c r="D14" s="411"/>
      <c r="E14" s="117"/>
      <c r="F14" s="411"/>
      <c r="G14" s="117"/>
      <c r="H14" s="411"/>
      <c r="I14" s="412">
        <f t="shared" si="1"/>
        <v>0</v>
      </c>
      <c r="J14" s="412">
        <f t="shared" si="0"/>
        <v>0</v>
      </c>
    </row>
    <row r="15" spans="2:10" ht="15" thickBot="1" x14ac:dyDescent="0.3">
      <c r="B15" s="414" t="s">
        <v>15</v>
      </c>
      <c r="C15" s="415"/>
      <c r="D15" s="416"/>
      <c r="E15" s="417"/>
      <c r="F15" s="416"/>
      <c r="G15" s="417"/>
      <c r="H15" s="416"/>
      <c r="I15" s="418">
        <f t="shared" si="1"/>
        <v>0</v>
      </c>
      <c r="J15" s="418">
        <f t="shared" si="0"/>
        <v>0</v>
      </c>
    </row>
    <row r="16" spans="2:10" ht="14.4" x14ac:dyDescent="0.25">
      <c r="B16" s="419" t="s">
        <v>21</v>
      </c>
      <c r="C16" s="420">
        <f t="shared" ref="C16:H16" si="2">SUM(C6:C15)</f>
        <v>923386</v>
      </c>
      <c r="D16" s="421">
        <f t="shared" si="2"/>
        <v>972569</v>
      </c>
      <c r="E16" s="422">
        <f t="shared" si="2"/>
        <v>903724</v>
      </c>
      <c r="F16" s="421">
        <f t="shared" si="2"/>
        <v>1652545</v>
      </c>
      <c r="G16" s="422">
        <f t="shared" si="2"/>
        <v>1534060</v>
      </c>
      <c r="H16" s="421">
        <f t="shared" si="2"/>
        <v>884493</v>
      </c>
      <c r="I16" s="423">
        <f>SUM(I6:I15)</f>
        <v>6870777</v>
      </c>
      <c r="J16" s="423">
        <f>SUM(J6:J15)</f>
        <v>155.24986866261824</v>
      </c>
    </row>
    <row r="17" spans="2:30" s="386" customFormat="1" ht="14.4" customHeight="1" x14ac:dyDescent="0.25">
      <c r="B17" s="424" t="s">
        <v>138</v>
      </c>
      <c r="C17" s="425">
        <f>C16/C22</f>
        <v>173.87111048345338</v>
      </c>
      <c r="D17" s="426">
        <f t="shared" ref="D17:H17" si="3">D16/D22</f>
        <v>183.132137645342</v>
      </c>
      <c r="E17" s="427">
        <f t="shared" si="3"/>
        <v>159.53325801440474</v>
      </c>
      <c r="F17" s="426">
        <f t="shared" si="3"/>
        <v>145.86084239514193</v>
      </c>
      <c r="G17" s="427">
        <f t="shared" si="3"/>
        <v>135.40283858212118</v>
      </c>
      <c r="H17" s="426">
        <f t="shared" si="3"/>
        <v>166.54766275949726</v>
      </c>
      <c r="I17" s="428">
        <f>I16/I22</f>
        <v>155.24986866261827</v>
      </c>
      <c r="J17" s="428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</row>
    <row r="18" spans="2:30" ht="14.4" x14ac:dyDescent="0.25">
      <c r="B18" s="409" t="s">
        <v>23</v>
      </c>
      <c r="C18" s="410">
        <v>0</v>
      </c>
      <c r="D18" s="411">
        <v>0</v>
      </c>
      <c r="E18" s="117">
        <v>0</v>
      </c>
      <c r="F18" s="411">
        <v>0</v>
      </c>
      <c r="G18" s="117">
        <v>0</v>
      </c>
      <c r="H18" s="411">
        <v>0</v>
      </c>
      <c r="I18" s="412">
        <f t="shared" ref="I18" si="4">SUM(C18:H18)</f>
        <v>0</v>
      </c>
      <c r="J18" s="412"/>
    </row>
    <row r="19" spans="2:30" ht="20.100000000000001" customHeight="1" x14ac:dyDescent="0.25">
      <c r="B19" s="246" t="s">
        <v>30</v>
      </c>
      <c r="C19" s="429">
        <f>C11-C18</f>
        <v>79200</v>
      </c>
      <c r="D19" s="430">
        <f t="shared" ref="D19:H19" si="5">D11-D18</f>
        <v>79200</v>
      </c>
      <c r="E19" s="431">
        <f t="shared" si="5"/>
        <v>79200</v>
      </c>
      <c r="F19" s="430">
        <f t="shared" si="5"/>
        <v>87024</v>
      </c>
      <c r="G19" s="431">
        <f t="shared" si="5"/>
        <v>87024</v>
      </c>
      <c r="H19" s="430">
        <f t="shared" si="5"/>
        <v>79200</v>
      </c>
      <c r="I19" s="432">
        <f>SUM(C19:H19)</f>
        <v>490848</v>
      </c>
      <c r="J19" s="432">
        <f>J11</f>
        <v>11.091043637904251</v>
      </c>
    </row>
    <row r="20" spans="2:30" ht="14.4" customHeight="1" x14ac:dyDescent="0.25">
      <c r="B20" s="183" t="s">
        <v>32</v>
      </c>
      <c r="C20" s="410">
        <f>C16-C18</f>
        <v>923386</v>
      </c>
      <c r="D20" s="411">
        <f t="shared" ref="D20:H20" si="6">D16-D18</f>
        <v>972569</v>
      </c>
      <c r="E20" s="117">
        <f t="shared" si="6"/>
        <v>903724</v>
      </c>
      <c r="F20" s="411">
        <f t="shared" si="6"/>
        <v>1652545</v>
      </c>
      <c r="G20" s="117">
        <f t="shared" si="6"/>
        <v>1534060</v>
      </c>
      <c r="H20" s="411">
        <f t="shared" si="6"/>
        <v>884493</v>
      </c>
      <c r="I20" s="412">
        <f>I16-I18</f>
        <v>6870777</v>
      </c>
      <c r="J20" s="412"/>
    </row>
    <row r="21" spans="2:30" s="386" customFormat="1" ht="20.100000000000001" customHeight="1" x14ac:dyDescent="0.25">
      <c r="B21" s="433" t="s">
        <v>139</v>
      </c>
      <c r="C21" s="434">
        <f>C16/C22</f>
        <v>173.87111048345338</v>
      </c>
      <c r="D21" s="435">
        <f t="shared" ref="D21:G21" si="7">D16/D22</f>
        <v>183.132137645342</v>
      </c>
      <c r="E21" s="436">
        <f>E16/E22</f>
        <v>159.53325801440474</v>
      </c>
      <c r="F21" s="435">
        <f t="shared" si="7"/>
        <v>145.86084239514193</v>
      </c>
      <c r="G21" s="436">
        <f t="shared" si="7"/>
        <v>135.40283858212118</v>
      </c>
      <c r="H21" s="435">
        <f>H16/H22</f>
        <v>166.54766275949726</v>
      </c>
      <c r="I21" s="437">
        <f>I20/I22</f>
        <v>155.24986866261827</v>
      </c>
      <c r="J21" s="437">
        <f>J16-J18</f>
        <v>155.24986866261824</v>
      </c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</row>
    <row r="22" spans="2:30" ht="14.4" x14ac:dyDescent="0.25">
      <c r="B22" s="409" t="s">
        <v>34</v>
      </c>
      <c r="C22" s="410">
        <f>C3*365*C23</f>
        <v>5310.75</v>
      </c>
      <c r="D22" s="411">
        <f t="shared" ref="D22:E22" si="8">D3*365*D23</f>
        <v>5310.75</v>
      </c>
      <c r="E22" s="117">
        <f t="shared" si="8"/>
        <v>5664.8</v>
      </c>
      <c r="F22" s="411">
        <f>F3*365*F23</f>
        <v>11329.6</v>
      </c>
      <c r="G22" s="117">
        <f>G3*365*G23</f>
        <v>11329.6</v>
      </c>
      <c r="H22" s="411">
        <f>H3*365*H23</f>
        <v>5310.75</v>
      </c>
      <c r="I22" s="412">
        <f>SUM(C22:H22)</f>
        <v>44256.25</v>
      </c>
      <c r="J22" s="412"/>
    </row>
    <row r="23" spans="2:30" ht="14.4" x14ac:dyDescent="0.25">
      <c r="B23" s="255" t="s">
        <v>36</v>
      </c>
      <c r="C23" s="438">
        <f>$C$1</f>
        <v>0.97</v>
      </c>
      <c r="D23" s="439">
        <f t="shared" ref="D23:H23" si="9">$C$1</f>
        <v>0.97</v>
      </c>
      <c r="E23" s="440">
        <f t="shared" si="9"/>
        <v>0.97</v>
      </c>
      <c r="F23" s="439">
        <f t="shared" si="9"/>
        <v>0.97</v>
      </c>
      <c r="G23" s="440">
        <f t="shared" si="9"/>
        <v>0.97</v>
      </c>
      <c r="H23" s="439">
        <f t="shared" si="9"/>
        <v>0.97</v>
      </c>
      <c r="I23" s="441">
        <f>$C$1</f>
        <v>0.97</v>
      </c>
      <c r="J23" s="441"/>
    </row>
    <row r="24" spans="2:30" ht="16.5" customHeight="1" x14ac:dyDescent="0.3">
      <c r="B24" s="409" t="s">
        <v>37</v>
      </c>
      <c r="C24" s="442">
        <f>F43/C22</f>
        <v>5.6489196441180625E-2</v>
      </c>
      <c r="D24" s="443">
        <f>F121/D22</f>
        <v>0.12239325895589136</v>
      </c>
      <c r="E24" s="444"/>
      <c r="F24" s="443">
        <f>F270/F22</f>
        <v>2.4272701595819797E-2</v>
      </c>
      <c r="G24" s="444">
        <f>F348/G22</f>
        <v>8.8922821635362226</v>
      </c>
      <c r="H24" s="443">
        <f>F429/H22</f>
        <v>10.792449277409029</v>
      </c>
      <c r="I24" s="445">
        <f>SUMPRODUCT(C24:H24,$C$22:$H$22)/$I$22</f>
        <v>3.5991978534105353</v>
      </c>
      <c r="J24" s="445"/>
    </row>
    <row r="25" spans="2:30" ht="16.5" customHeight="1" x14ac:dyDescent="0.25">
      <c r="B25" s="255" t="s">
        <v>142</v>
      </c>
      <c r="C25" s="446">
        <f>F45/C22</f>
        <v>15.324954102527892</v>
      </c>
      <c r="D25" s="447">
        <f>F123/D22</f>
        <v>13.652497293226004</v>
      </c>
      <c r="E25" s="448">
        <f>F195/E22</f>
        <v>14.486301369863014</v>
      </c>
      <c r="F25" s="447">
        <f>F272/F22</f>
        <v>15.896765993503742</v>
      </c>
      <c r="G25" s="448">
        <f>F351/G22</f>
        <v>12.55251729981641</v>
      </c>
      <c r="H25" s="447">
        <f>F433/H22</f>
        <v>13.058795838629196</v>
      </c>
      <c r="I25" s="449">
        <f>SUMPRODUCT(C25:H25,$C$22:$H$22)/$I$22</f>
        <v>14.181612766558395</v>
      </c>
      <c r="J25" s="449"/>
    </row>
    <row r="26" spans="2:30" ht="16.5" customHeight="1" x14ac:dyDescent="0.25">
      <c r="B26" s="409" t="s">
        <v>38</v>
      </c>
      <c r="C26" s="450">
        <f>(F47)/C22</f>
        <v>1.3864331779880432</v>
      </c>
      <c r="D26" s="443">
        <f>(F125)/D22</f>
        <v>1.6551334557265922</v>
      </c>
      <c r="E26" s="444">
        <f>F197/E22</f>
        <v>1.2092218613190227</v>
      </c>
      <c r="F26" s="443">
        <f>(F274)/F22</f>
        <v>0.74309772630984317</v>
      </c>
      <c r="G26" s="444">
        <f>(F353)/G22</f>
        <v>0.63312032198841972</v>
      </c>
      <c r="H26" s="443">
        <f>(F435)/H22</f>
        <v>0.88612719484065339</v>
      </c>
      <c r="I26" s="445">
        <f>SUMPRODUCT(C26:H26,$C$22:$H$22)/$I$22</f>
        <v>0.97841547803982487</v>
      </c>
      <c r="J26" s="445"/>
    </row>
    <row r="27" spans="2:30" ht="16.5" customHeight="1" x14ac:dyDescent="0.25">
      <c r="B27" s="255" t="s">
        <v>39</v>
      </c>
      <c r="C27" s="446">
        <f>SUM(C24:C26)</f>
        <v>16.767876476957117</v>
      </c>
      <c r="D27" s="447">
        <f>SUM(D24:D26)</f>
        <v>15.430024007908488</v>
      </c>
      <c r="E27" s="448">
        <f>SUM(E24:E26)</f>
        <v>15.695523231182037</v>
      </c>
      <c r="F27" s="447">
        <f t="shared" ref="F27" si="10">SUM(F24:F26)</f>
        <v>16.664136421409406</v>
      </c>
      <c r="G27" s="448">
        <f>SUM(G24:G26)</f>
        <v>22.077919785341049</v>
      </c>
      <c r="H27" s="447">
        <f>SUM(H24:H26)</f>
        <v>24.737372310878879</v>
      </c>
      <c r="I27" s="449">
        <f>SUM(I24:I26)</f>
        <v>18.759226098008757</v>
      </c>
      <c r="J27" s="449"/>
    </row>
    <row r="28" spans="2:30" ht="20.100000000000001" customHeight="1" x14ac:dyDescent="0.25">
      <c r="B28" s="451" t="s">
        <v>40</v>
      </c>
      <c r="C28" s="452">
        <f>C21-C27</f>
        <v>157.10323400649625</v>
      </c>
      <c r="D28" s="453">
        <f t="shared" ref="D28:H28" si="11">D21-D27</f>
        <v>167.70211363743351</v>
      </c>
      <c r="E28" s="454">
        <f t="shared" si="11"/>
        <v>143.83773478322269</v>
      </c>
      <c r="F28" s="453">
        <f>F21-F27</f>
        <v>129.19670597373252</v>
      </c>
      <c r="G28" s="454">
        <f t="shared" si="11"/>
        <v>113.32491879678012</v>
      </c>
      <c r="H28" s="453">
        <f t="shared" si="11"/>
        <v>141.81029044861839</v>
      </c>
      <c r="I28" s="455">
        <f>I21-I27</f>
        <v>136.49064256460952</v>
      </c>
      <c r="J28" s="455"/>
    </row>
    <row r="29" spans="2:30" ht="16.5" customHeight="1" x14ac:dyDescent="0.25">
      <c r="B29" s="409" t="s">
        <v>360</v>
      </c>
      <c r="C29" s="456"/>
      <c r="D29" s="457"/>
      <c r="E29" s="458"/>
      <c r="F29" s="457"/>
      <c r="G29" s="458"/>
      <c r="H29" s="457"/>
      <c r="I29" s="459"/>
      <c r="J29" s="459"/>
    </row>
    <row r="30" spans="2:30" ht="16.5" customHeight="1" x14ac:dyDescent="0.25">
      <c r="B30" s="712" t="s">
        <v>815</v>
      </c>
      <c r="C30" s="460">
        <v>117.5</v>
      </c>
      <c r="D30" s="461">
        <v>117.5</v>
      </c>
      <c r="E30" s="462">
        <v>117.5</v>
      </c>
      <c r="F30" s="461">
        <v>117.5</v>
      </c>
      <c r="G30" s="462">
        <v>117.5</v>
      </c>
      <c r="H30" s="461">
        <v>117.5</v>
      </c>
      <c r="I30" s="463">
        <v>117.5</v>
      </c>
      <c r="J30" s="463"/>
    </row>
    <row r="31" spans="2:30" ht="16.5" customHeight="1" x14ac:dyDescent="0.25">
      <c r="B31" s="409" t="s">
        <v>41</v>
      </c>
      <c r="C31" s="456">
        <f>-C30*0.05</f>
        <v>-5.875</v>
      </c>
      <c r="D31" s="457">
        <f t="shared" ref="D31:I31" si="12">-D30*0.05</f>
        <v>-5.875</v>
      </c>
      <c r="E31" s="458">
        <f t="shared" si="12"/>
        <v>-5.875</v>
      </c>
      <c r="F31" s="457">
        <f t="shared" si="12"/>
        <v>-5.875</v>
      </c>
      <c r="G31" s="458">
        <f t="shared" si="12"/>
        <v>-5.875</v>
      </c>
      <c r="H31" s="457">
        <f t="shared" si="12"/>
        <v>-5.875</v>
      </c>
      <c r="I31" s="459">
        <f t="shared" si="12"/>
        <v>-5.875</v>
      </c>
      <c r="J31" s="459"/>
    </row>
    <row r="32" spans="2:30" ht="16.5" customHeight="1" x14ac:dyDescent="0.25">
      <c r="B32" s="255" t="s">
        <v>42</v>
      </c>
      <c r="C32" s="460">
        <f>C30+C31</f>
        <v>111.625</v>
      </c>
      <c r="D32" s="461">
        <f t="shared" ref="D32:I32" si="13">D30+D31</f>
        <v>111.625</v>
      </c>
      <c r="E32" s="462">
        <f t="shared" si="13"/>
        <v>111.625</v>
      </c>
      <c r="F32" s="461">
        <f t="shared" si="13"/>
        <v>111.625</v>
      </c>
      <c r="G32" s="462">
        <f t="shared" si="13"/>
        <v>111.625</v>
      </c>
      <c r="H32" s="461">
        <f t="shared" si="13"/>
        <v>111.625</v>
      </c>
      <c r="I32" s="463">
        <f t="shared" si="13"/>
        <v>111.625</v>
      </c>
      <c r="J32" s="463"/>
    </row>
    <row r="33" spans="2:49" ht="16.5" customHeight="1" x14ac:dyDescent="0.25">
      <c r="B33" s="409" t="s">
        <v>43</v>
      </c>
      <c r="C33" s="456">
        <f>C21-C32</f>
        <v>62.246110483453378</v>
      </c>
      <c r="D33" s="457">
        <f t="shared" ref="D33:H33" si="14">D21-D32</f>
        <v>71.507137645341999</v>
      </c>
      <c r="E33" s="458">
        <f t="shared" si="14"/>
        <v>47.908258014404737</v>
      </c>
      <c r="F33" s="457">
        <f t="shared" si="14"/>
        <v>34.23584239514193</v>
      </c>
      <c r="G33" s="458">
        <f t="shared" si="14"/>
        <v>23.777838582121177</v>
      </c>
      <c r="H33" s="457">
        <f t="shared" si="14"/>
        <v>54.922662759497257</v>
      </c>
      <c r="I33" s="459">
        <f>I21-I32</f>
        <v>43.624868662618269</v>
      </c>
      <c r="J33" s="459"/>
    </row>
    <row r="34" spans="2:49" ht="14.4" x14ac:dyDescent="0.25">
      <c r="B34" s="256" t="s">
        <v>44</v>
      </c>
      <c r="C34" s="464">
        <f>C21/C32</f>
        <v>1.557635928183233</v>
      </c>
      <c r="D34" s="465">
        <f t="shared" ref="D34" si="15">D21/D32</f>
        <v>1.6406014570691332</v>
      </c>
      <c r="E34" s="466">
        <f>E21/E32</f>
        <v>1.4291893215176237</v>
      </c>
      <c r="F34" s="465">
        <f>F21/F32</f>
        <v>1.3067040752084382</v>
      </c>
      <c r="G34" s="466">
        <f>G21/G32</f>
        <v>1.2130153512396074</v>
      </c>
      <c r="H34" s="465">
        <f>H21/H32</f>
        <v>1.4920283337916886</v>
      </c>
      <c r="I34" s="467">
        <f>I21/I32</f>
        <v>1.3908162926102421</v>
      </c>
      <c r="J34" s="467"/>
    </row>
    <row r="35" spans="2:49" s="347" customFormat="1" ht="20.100000000000001" customHeight="1" x14ac:dyDescent="0.3">
      <c r="B35" s="260" t="s">
        <v>45</v>
      </c>
      <c r="C35" s="468">
        <f>C33*C22</f>
        <v>330573.53125000006</v>
      </c>
      <c r="D35" s="468">
        <f t="shared" ref="D35:E35" si="16">D33*D22</f>
        <v>379756.53125</v>
      </c>
      <c r="E35" s="469">
        <f t="shared" si="16"/>
        <v>271390.69999999995</v>
      </c>
      <c r="F35" s="468">
        <f>F33*F22</f>
        <v>387878.40000000002</v>
      </c>
      <c r="G35" s="469">
        <f>G33*G22</f>
        <v>269393.40000000008</v>
      </c>
      <c r="H35" s="468">
        <f>H33*H22</f>
        <v>291680.53125000006</v>
      </c>
      <c r="I35" s="470">
        <f>I33*I22</f>
        <v>1930673.0937499998</v>
      </c>
      <c r="J35" s="470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</row>
    <row r="36" spans="2:49" ht="16.5" customHeight="1" x14ac:dyDescent="0.25">
      <c r="B36" s="155" t="s">
        <v>46</v>
      </c>
    </row>
    <row r="37" spans="2:49" ht="16.5" customHeight="1" x14ac:dyDescent="0.25">
      <c r="B37" s="155" t="s">
        <v>47</v>
      </c>
    </row>
    <row r="38" spans="2:49" ht="14.4" x14ac:dyDescent="0.3">
      <c r="B38" s="126" t="s">
        <v>435</v>
      </c>
      <c r="C38" s="136" t="s">
        <v>436</v>
      </c>
      <c r="D38" s="136" t="s">
        <v>363</v>
      </c>
      <c r="E38" s="136" t="s">
        <v>437</v>
      </c>
      <c r="F38" s="136" t="s">
        <v>209</v>
      </c>
      <c r="G38" s="471"/>
      <c r="H38" s="471"/>
      <c r="I38" s="471"/>
      <c r="J38" s="471"/>
      <c r="AE38" s="471"/>
      <c r="AF38" s="471"/>
      <c r="AG38" s="471"/>
      <c r="AH38" s="471"/>
      <c r="AI38" s="471"/>
      <c r="AJ38" s="471"/>
      <c r="AK38" s="471"/>
      <c r="AL38" s="471"/>
      <c r="AM38" s="471"/>
      <c r="AN38" s="471"/>
      <c r="AO38" s="471"/>
      <c r="AP38" s="471"/>
      <c r="AQ38" s="471"/>
      <c r="AR38" s="471"/>
      <c r="AS38" s="471"/>
      <c r="AT38" s="471"/>
      <c r="AU38" s="471"/>
      <c r="AV38" s="471"/>
      <c r="AW38" s="471"/>
    </row>
    <row r="39" spans="2:49" ht="22.2" customHeight="1" x14ac:dyDescent="0.3">
      <c r="B39" s="731" t="s">
        <v>364</v>
      </c>
      <c r="C39" s="731"/>
      <c r="D39" s="731"/>
      <c r="E39" s="731"/>
      <c r="F39" s="731"/>
      <c r="G39" s="471"/>
      <c r="H39" s="471"/>
      <c r="I39" s="471"/>
      <c r="AE39" s="471"/>
      <c r="AF39" s="471"/>
      <c r="AG39" s="471"/>
      <c r="AH39" s="471"/>
      <c r="AI39" s="471"/>
      <c r="AJ39" s="471"/>
      <c r="AK39" s="471"/>
      <c r="AL39" s="471"/>
      <c r="AM39" s="471"/>
      <c r="AN39" s="471"/>
      <c r="AO39" s="471"/>
      <c r="AP39" s="471"/>
      <c r="AQ39" s="471"/>
      <c r="AR39" s="471"/>
      <c r="AS39" s="471"/>
      <c r="AT39" s="471"/>
      <c r="AU39" s="471"/>
      <c r="AV39" s="471"/>
      <c r="AW39" s="471"/>
    </row>
    <row r="40" spans="2:49" ht="19.95" customHeight="1" x14ac:dyDescent="0.3">
      <c r="B40" s="126" t="s">
        <v>438</v>
      </c>
      <c r="C40" s="731" t="s">
        <v>439</v>
      </c>
      <c r="D40" s="731"/>
      <c r="E40" s="731"/>
      <c r="F40" s="731"/>
      <c r="G40" s="471"/>
      <c r="H40" s="471"/>
      <c r="I40" s="471"/>
      <c r="AE40" s="471"/>
      <c r="AF40" s="471"/>
      <c r="AG40" s="471"/>
      <c r="AH40" s="471"/>
      <c r="AI40" s="471"/>
      <c r="AJ40" s="471"/>
      <c r="AK40" s="471"/>
      <c r="AL40" s="471"/>
      <c r="AM40" s="471"/>
      <c r="AN40" s="471"/>
      <c r="AO40" s="471"/>
      <c r="AP40" s="471"/>
      <c r="AQ40" s="471"/>
      <c r="AR40" s="471"/>
      <c r="AS40" s="471"/>
      <c r="AT40" s="471"/>
      <c r="AU40" s="471"/>
      <c r="AV40" s="471"/>
      <c r="AW40" s="471"/>
    </row>
    <row r="41" spans="2:49" ht="14.4" x14ac:dyDescent="0.3">
      <c r="B41" s="137" t="s">
        <v>440</v>
      </c>
      <c r="C41" s="472">
        <v>77500</v>
      </c>
      <c r="D41" s="472">
        <v>15259.32</v>
      </c>
      <c r="E41" s="472">
        <v>62241</v>
      </c>
      <c r="F41" s="472">
        <v>89050</v>
      </c>
      <c r="G41" s="473" t="e">
        <f>F41/#REF!</f>
        <v>#REF!</v>
      </c>
      <c r="H41" s="471"/>
      <c r="I41" s="471"/>
      <c r="AE41" s="471"/>
      <c r="AF41" s="471"/>
      <c r="AG41" s="471"/>
      <c r="AH41" s="471"/>
      <c r="AI41" s="471"/>
      <c r="AJ41" s="471"/>
      <c r="AK41" s="471"/>
      <c r="AL41" s="471"/>
      <c r="AM41" s="471"/>
      <c r="AN41" s="471"/>
      <c r="AO41" s="471"/>
      <c r="AP41" s="471"/>
      <c r="AQ41" s="471"/>
      <c r="AR41" s="471"/>
      <c r="AS41" s="471"/>
      <c r="AT41" s="471"/>
      <c r="AU41" s="471"/>
      <c r="AV41" s="471"/>
      <c r="AW41" s="471"/>
    </row>
    <row r="42" spans="2:49" ht="14.4" x14ac:dyDescent="0.3">
      <c r="B42" s="119" t="s">
        <v>441</v>
      </c>
      <c r="C42" s="138">
        <v>0</v>
      </c>
      <c r="D42" s="138">
        <v>0</v>
      </c>
      <c r="E42" s="138">
        <v>0</v>
      </c>
      <c r="F42" s="138">
        <v>300</v>
      </c>
      <c r="G42" s="473" t="e">
        <f>F42/#REF!</f>
        <v>#REF!</v>
      </c>
      <c r="H42" s="471"/>
      <c r="I42" s="471"/>
      <c r="AE42" s="471"/>
      <c r="AF42" s="471"/>
      <c r="AG42" s="471"/>
      <c r="AH42" s="471"/>
      <c r="AI42" s="471"/>
      <c r="AJ42" s="471"/>
      <c r="AK42" s="471"/>
      <c r="AL42" s="471"/>
      <c r="AM42" s="471"/>
      <c r="AN42" s="471"/>
      <c r="AO42" s="471"/>
      <c r="AP42" s="471"/>
      <c r="AQ42" s="471"/>
      <c r="AR42" s="471"/>
      <c r="AS42" s="471"/>
      <c r="AT42" s="471"/>
      <c r="AU42" s="471"/>
      <c r="AV42" s="471"/>
      <c r="AW42" s="471"/>
    </row>
    <row r="43" spans="2:49" x14ac:dyDescent="0.25">
      <c r="B43" s="474" t="s">
        <v>442</v>
      </c>
      <c r="C43" s="472">
        <v>0</v>
      </c>
      <c r="D43" s="472">
        <v>0</v>
      </c>
      <c r="E43" s="472">
        <v>0</v>
      </c>
      <c r="F43" s="472">
        <v>300</v>
      </c>
      <c r="G43" s="473" t="e">
        <f>F43/#REF!</f>
        <v>#REF!</v>
      </c>
      <c r="H43" s="471"/>
      <c r="I43" s="471"/>
      <c r="AE43" s="471"/>
      <c r="AF43" s="471"/>
      <c r="AG43" s="471"/>
      <c r="AH43" s="471"/>
      <c r="AI43" s="471"/>
      <c r="AJ43" s="471"/>
      <c r="AK43" s="471"/>
      <c r="AL43" s="471"/>
      <c r="AM43" s="471"/>
      <c r="AN43" s="471"/>
      <c r="AO43" s="471"/>
      <c r="AP43" s="471"/>
      <c r="AQ43" s="471"/>
      <c r="AR43" s="471"/>
      <c r="AS43" s="471"/>
      <c r="AT43" s="471"/>
      <c r="AU43" s="471"/>
      <c r="AV43" s="471"/>
      <c r="AW43" s="471"/>
    </row>
    <row r="44" spans="2:49" x14ac:dyDescent="0.25">
      <c r="B44" s="156" t="s">
        <v>443</v>
      </c>
      <c r="C44" s="475">
        <v>72000</v>
      </c>
      <c r="D44" s="475">
        <v>15259.32</v>
      </c>
      <c r="E44" s="475">
        <v>56741</v>
      </c>
      <c r="F44" s="475">
        <v>81387</v>
      </c>
      <c r="G44" s="473" t="e">
        <f>F44/#REF!</f>
        <v>#REF!</v>
      </c>
      <c r="H44" s="471"/>
      <c r="I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1"/>
      <c r="AW44" s="471"/>
    </row>
    <row r="45" spans="2:49" x14ac:dyDescent="0.25">
      <c r="B45" s="474" t="s">
        <v>444</v>
      </c>
      <c r="C45" s="472">
        <v>72000</v>
      </c>
      <c r="D45" s="472">
        <v>15259.32</v>
      </c>
      <c r="E45" s="472">
        <v>56741</v>
      </c>
      <c r="F45" s="472">
        <v>81387</v>
      </c>
      <c r="G45" s="473" t="e">
        <f>F45/#REF!</f>
        <v>#REF!</v>
      </c>
      <c r="H45" s="471"/>
      <c r="I45" s="471"/>
      <c r="AE45" s="471"/>
      <c r="AF45" s="471"/>
      <c r="AG45" s="471"/>
      <c r="AH45" s="471"/>
      <c r="AI45" s="471"/>
      <c r="AJ45" s="471"/>
      <c r="AK45" s="471"/>
      <c r="AL45" s="471"/>
      <c r="AM45" s="471"/>
      <c r="AN45" s="471"/>
      <c r="AO45" s="471"/>
      <c r="AP45" s="471"/>
      <c r="AQ45" s="471"/>
      <c r="AR45" s="471"/>
      <c r="AS45" s="471"/>
      <c r="AT45" s="471"/>
      <c r="AU45" s="471"/>
      <c r="AV45" s="471"/>
      <c r="AW45" s="471"/>
    </row>
    <row r="46" spans="2:49" x14ac:dyDescent="0.25">
      <c r="B46" s="156" t="s">
        <v>445</v>
      </c>
      <c r="C46" s="475">
        <v>5500</v>
      </c>
      <c r="D46" s="475">
        <v>0</v>
      </c>
      <c r="E46" s="475">
        <v>5500</v>
      </c>
      <c r="F46" s="475">
        <v>7363</v>
      </c>
      <c r="G46" s="473" t="e">
        <f>F46/#REF!</f>
        <v>#REF!</v>
      </c>
      <c r="H46" s="471"/>
      <c r="I46" s="471"/>
      <c r="AE46" s="471"/>
      <c r="AF46" s="471"/>
      <c r="AG46" s="471"/>
      <c r="AH46" s="471"/>
      <c r="AI46" s="471"/>
      <c r="AJ46" s="471"/>
      <c r="AK46" s="471"/>
      <c r="AL46" s="471"/>
      <c r="AM46" s="471"/>
      <c r="AN46" s="471"/>
      <c r="AO46" s="471"/>
      <c r="AP46" s="471"/>
      <c r="AQ46" s="471"/>
      <c r="AR46" s="471"/>
      <c r="AS46" s="471"/>
      <c r="AT46" s="471"/>
      <c r="AU46" s="471"/>
      <c r="AV46" s="471"/>
      <c r="AW46" s="471"/>
    </row>
    <row r="47" spans="2:49" x14ac:dyDescent="0.25">
      <c r="B47" s="474" t="s">
        <v>446</v>
      </c>
      <c r="C47" s="472">
        <v>5500</v>
      </c>
      <c r="D47" s="472">
        <v>0</v>
      </c>
      <c r="E47" s="472">
        <v>5500</v>
      </c>
      <c r="F47" s="472">
        <v>7363</v>
      </c>
      <c r="G47" s="473" t="e">
        <f>F47/#REF!</f>
        <v>#REF!</v>
      </c>
      <c r="H47" s="471"/>
      <c r="I47" s="471"/>
      <c r="J47" s="471"/>
      <c r="AE47" s="471"/>
      <c r="AF47" s="471"/>
      <c r="AG47" s="471"/>
      <c r="AH47" s="471"/>
      <c r="AI47" s="471"/>
      <c r="AJ47" s="471"/>
      <c r="AK47" s="471"/>
      <c r="AL47" s="471"/>
      <c r="AM47" s="471"/>
      <c r="AN47" s="471"/>
      <c r="AO47" s="471"/>
      <c r="AP47" s="471"/>
      <c r="AQ47" s="471"/>
      <c r="AR47" s="471"/>
      <c r="AS47" s="471"/>
      <c r="AT47" s="471"/>
      <c r="AU47" s="471"/>
      <c r="AV47" s="471"/>
      <c r="AW47" s="471"/>
    </row>
    <row r="48" spans="2:49" x14ac:dyDescent="0.25">
      <c r="C48" s="475"/>
      <c r="D48" s="475"/>
      <c r="E48" s="475"/>
      <c r="F48" s="475"/>
      <c r="G48" s="473" t="e">
        <f>F48/#REF!</f>
        <v>#REF!</v>
      </c>
      <c r="H48" s="471"/>
      <c r="I48" s="471"/>
      <c r="J48" s="471"/>
      <c r="AE48" s="471"/>
      <c r="AF48" s="471"/>
      <c r="AG48" s="471"/>
      <c r="AH48" s="471"/>
      <c r="AI48" s="471"/>
      <c r="AJ48" s="471"/>
      <c r="AK48" s="471"/>
      <c r="AL48" s="471"/>
      <c r="AM48" s="471"/>
      <c r="AN48" s="471"/>
      <c r="AO48" s="471"/>
      <c r="AP48" s="471"/>
      <c r="AQ48" s="471"/>
      <c r="AR48" s="471"/>
      <c r="AS48" s="471"/>
      <c r="AT48" s="471"/>
      <c r="AU48" s="471"/>
      <c r="AV48" s="471"/>
      <c r="AW48" s="471"/>
    </row>
    <row r="49" spans="2:49" ht="14.4" x14ac:dyDescent="0.3">
      <c r="B49" s="137" t="s">
        <v>447</v>
      </c>
      <c r="C49" s="472">
        <v>-641725</v>
      </c>
      <c r="D49" s="472">
        <v>-184142.34</v>
      </c>
      <c r="E49" s="472">
        <v>-457583</v>
      </c>
      <c r="F49" s="472">
        <v>-923386</v>
      </c>
      <c r="G49" s="473" t="e">
        <f>F49/#REF!</f>
        <v>#REF!</v>
      </c>
      <c r="H49" s="471"/>
      <c r="I49" s="471"/>
      <c r="J49" s="471"/>
      <c r="AE49" s="471"/>
      <c r="AF49" s="471"/>
      <c r="AG49" s="471"/>
      <c r="AH49" s="471"/>
      <c r="AI49" s="471"/>
      <c r="AJ49" s="471"/>
      <c r="AK49" s="471"/>
      <c r="AL49" s="471"/>
      <c r="AM49" s="471"/>
      <c r="AN49" s="471"/>
      <c r="AO49" s="471"/>
      <c r="AP49" s="471"/>
      <c r="AQ49" s="471"/>
      <c r="AR49" s="471"/>
      <c r="AS49" s="471"/>
      <c r="AT49" s="471"/>
      <c r="AU49" s="471"/>
      <c r="AV49" s="471"/>
      <c r="AW49" s="471"/>
    </row>
    <row r="50" spans="2:49" ht="14.4" x14ac:dyDescent="0.3">
      <c r="B50" s="119" t="s">
        <v>448</v>
      </c>
      <c r="C50" s="138">
        <v>-585445</v>
      </c>
      <c r="D50" s="138">
        <v>-138221.54999999999</v>
      </c>
      <c r="E50" s="138">
        <v>-447223</v>
      </c>
      <c r="F50" s="138">
        <v>-655470</v>
      </c>
      <c r="G50" s="473" t="e">
        <f>F50/#REF!</f>
        <v>#REF!</v>
      </c>
      <c r="H50" s="471"/>
      <c r="I50" s="471"/>
      <c r="J50" s="471"/>
      <c r="AE50" s="471"/>
      <c r="AF50" s="471"/>
      <c r="AG50" s="471"/>
      <c r="AH50" s="471"/>
      <c r="AI50" s="471"/>
      <c r="AJ50" s="471"/>
      <c r="AK50" s="471"/>
      <c r="AL50" s="471"/>
      <c r="AM50" s="471"/>
      <c r="AN50" s="471"/>
      <c r="AO50" s="471"/>
      <c r="AP50" s="471"/>
      <c r="AQ50" s="471"/>
      <c r="AR50" s="471"/>
      <c r="AS50" s="471"/>
      <c r="AT50" s="471"/>
      <c r="AU50" s="471"/>
      <c r="AV50" s="471"/>
      <c r="AW50" s="471"/>
    </row>
    <row r="51" spans="2:49" x14ac:dyDescent="0.25">
      <c r="B51" s="474" t="s">
        <v>449</v>
      </c>
      <c r="C51" s="472">
        <v>-483382</v>
      </c>
      <c r="D51" s="472">
        <v>-114829.05</v>
      </c>
      <c r="E51" s="472">
        <v>-368553</v>
      </c>
      <c r="F51" s="472">
        <v>-548464</v>
      </c>
      <c r="G51" s="473" t="e">
        <f>F51/#REF!</f>
        <v>#REF!</v>
      </c>
      <c r="H51" s="471"/>
      <c r="I51" s="471"/>
      <c r="J51" s="471"/>
      <c r="AE51" s="471"/>
      <c r="AF51" s="471"/>
      <c r="AG51" s="471"/>
      <c r="AH51" s="471"/>
      <c r="AI51" s="471"/>
      <c r="AJ51" s="471"/>
      <c r="AK51" s="471"/>
      <c r="AL51" s="471"/>
      <c r="AM51" s="471"/>
      <c r="AN51" s="471"/>
      <c r="AO51" s="471"/>
      <c r="AP51" s="471"/>
      <c r="AQ51" s="471"/>
      <c r="AR51" s="471"/>
      <c r="AS51" s="471"/>
      <c r="AT51" s="471"/>
      <c r="AU51" s="471"/>
      <c r="AV51" s="471"/>
      <c r="AW51" s="471"/>
    </row>
    <row r="52" spans="2:49" x14ac:dyDescent="0.25">
      <c r="B52" s="156" t="s">
        <v>450</v>
      </c>
      <c r="C52" s="475">
        <v>-419282</v>
      </c>
      <c r="D52" s="475">
        <v>-74469.78</v>
      </c>
      <c r="E52" s="475">
        <v>-344812</v>
      </c>
      <c r="F52" s="475">
        <v>-320897</v>
      </c>
      <c r="G52" s="473" t="e">
        <f>F52/#REF!</f>
        <v>#REF!</v>
      </c>
      <c r="H52" s="471"/>
      <c r="I52" s="471"/>
      <c r="J52" s="471"/>
      <c r="AE52" s="471"/>
      <c r="AF52" s="471"/>
      <c r="AG52" s="471"/>
      <c r="AH52" s="471"/>
      <c r="AI52" s="471"/>
      <c r="AJ52" s="471"/>
      <c r="AK52" s="471"/>
      <c r="AL52" s="471"/>
      <c r="AM52" s="471"/>
      <c r="AN52" s="471"/>
      <c r="AO52" s="471"/>
      <c r="AP52" s="471"/>
      <c r="AQ52" s="471"/>
      <c r="AR52" s="471"/>
      <c r="AS52" s="471"/>
      <c r="AT52" s="471"/>
      <c r="AU52" s="471"/>
      <c r="AV52" s="471"/>
      <c r="AW52" s="471"/>
    </row>
    <row r="53" spans="2:49" x14ac:dyDescent="0.25">
      <c r="B53" s="474" t="s">
        <v>451</v>
      </c>
      <c r="C53" s="472">
        <v>0</v>
      </c>
      <c r="D53" s="472">
        <v>-26405.72</v>
      </c>
      <c r="E53" s="472">
        <v>26406</v>
      </c>
      <c r="F53" s="472">
        <v>-116864</v>
      </c>
      <c r="G53" s="473" t="e">
        <f>F53/#REF!</f>
        <v>#REF!</v>
      </c>
      <c r="H53" s="471"/>
      <c r="I53" s="471"/>
      <c r="J53" s="471"/>
      <c r="AE53" s="471"/>
      <c r="AF53" s="471"/>
      <c r="AG53" s="471"/>
      <c r="AH53" s="471"/>
      <c r="AI53" s="471"/>
      <c r="AJ53" s="471"/>
      <c r="AK53" s="471"/>
      <c r="AL53" s="471"/>
      <c r="AM53" s="471"/>
      <c r="AN53" s="471"/>
      <c r="AO53" s="471"/>
      <c r="AP53" s="471"/>
      <c r="AQ53" s="471"/>
      <c r="AR53" s="471"/>
      <c r="AS53" s="471"/>
      <c r="AT53" s="471"/>
      <c r="AU53" s="471"/>
      <c r="AV53" s="471"/>
      <c r="AW53" s="471"/>
    </row>
    <row r="54" spans="2:49" x14ac:dyDescent="0.25">
      <c r="B54" s="156" t="s">
        <v>452</v>
      </c>
      <c r="C54" s="475">
        <v>-67670</v>
      </c>
      <c r="D54" s="475">
        <v>-17059.02</v>
      </c>
      <c r="E54" s="475">
        <v>-50611</v>
      </c>
      <c r="F54" s="475">
        <v>-96848</v>
      </c>
      <c r="G54" s="473" t="e">
        <f>F54/#REF!</f>
        <v>#REF!</v>
      </c>
      <c r="H54" s="471"/>
      <c r="I54" s="471"/>
      <c r="J54" s="471"/>
      <c r="AE54" s="471"/>
      <c r="AF54" s="471"/>
      <c r="AG54" s="471"/>
      <c r="AH54" s="471"/>
      <c r="AI54" s="471"/>
      <c r="AJ54" s="471"/>
      <c r="AK54" s="471"/>
      <c r="AL54" s="471"/>
      <c r="AM54" s="471"/>
      <c r="AN54" s="471"/>
      <c r="AO54" s="471"/>
      <c r="AP54" s="471"/>
      <c r="AQ54" s="471"/>
      <c r="AR54" s="471"/>
      <c r="AS54" s="471"/>
      <c r="AT54" s="471"/>
      <c r="AU54" s="471"/>
      <c r="AV54" s="471"/>
      <c r="AW54" s="471"/>
    </row>
    <row r="55" spans="2:49" x14ac:dyDescent="0.25">
      <c r="B55" s="474" t="s">
        <v>453</v>
      </c>
      <c r="C55" s="472">
        <v>0</v>
      </c>
      <c r="D55" s="472">
        <v>0</v>
      </c>
      <c r="E55" s="472">
        <v>0</v>
      </c>
      <c r="F55" s="472">
        <v>-16121</v>
      </c>
      <c r="G55" s="473" t="e">
        <f>F55/#REF!</f>
        <v>#REF!</v>
      </c>
      <c r="H55" s="471"/>
      <c r="I55" s="471"/>
      <c r="J55" s="471"/>
      <c r="AE55" s="471"/>
      <c r="AF55" s="471"/>
      <c r="AG55" s="471"/>
      <c r="AH55" s="471"/>
      <c r="AI55" s="471"/>
      <c r="AJ55" s="471"/>
      <c r="AK55" s="471"/>
      <c r="AL55" s="471"/>
      <c r="AM55" s="471"/>
      <c r="AN55" s="471"/>
      <c r="AO55" s="471"/>
      <c r="AP55" s="471"/>
      <c r="AQ55" s="471"/>
      <c r="AR55" s="471"/>
      <c r="AS55" s="471"/>
      <c r="AT55" s="471"/>
      <c r="AU55" s="471"/>
      <c r="AV55" s="471"/>
      <c r="AW55" s="471"/>
    </row>
    <row r="56" spans="2:49" x14ac:dyDescent="0.25">
      <c r="B56" s="156" t="s">
        <v>454</v>
      </c>
      <c r="C56" s="475">
        <v>3570</v>
      </c>
      <c r="D56" s="475">
        <v>2282.48</v>
      </c>
      <c r="E56" s="475">
        <v>1288</v>
      </c>
      <c r="F56" s="475">
        <v>1564</v>
      </c>
      <c r="G56" s="473" t="e">
        <f>F56/#REF!</f>
        <v>#REF!</v>
      </c>
      <c r="H56" s="471"/>
      <c r="I56" s="471"/>
      <c r="J56" s="471"/>
      <c r="AE56" s="471"/>
      <c r="AF56" s="471"/>
      <c r="AG56" s="471"/>
      <c r="AH56" s="471"/>
      <c r="AI56" s="471"/>
      <c r="AJ56" s="471"/>
      <c r="AK56" s="471"/>
      <c r="AL56" s="471"/>
      <c r="AM56" s="471"/>
      <c r="AN56" s="471"/>
      <c r="AO56" s="471"/>
      <c r="AP56" s="471"/>
      <c r="AQ56" s="471"/>
      <c r="AR56" s="471"/>
      <c r="AS56" s="471"/>
      <c r="AT56" s="471"/>
      <c r="AU56" s="471"/>
      <c r="AV56" s="471"/>
      <c r="AW56" s="471"/>
    </row>
    <row r="57" spans="2:49" x14ac:dyDescent="0.25">
      <c r="B57" s="474" t="s">
        <v>455</v>
      </c>
      <c r="C57" s="472">
        <v>0</v>
      </c>
      <c r="D57" s="472">
        <v>822.99</v>
      </c>
      <c r="E57" s="472">
        <v>-823</v>
      </c>
      <c r="F57" s="472">
        <v>552</v>
      </c>
      <c r="G57" s="473" t="e">
        <f>F57/#REF!</f>
        <v>#REF!</v>
      </c>
      <c r="H57" s="471"/>
      <c r="I57" s="471"/>
      <c r="J57" s="471"/>
      <c r="AE57" s="471"/>
      <c r="AF57" s="471"/>
      <c r="AG57" s="471"/>
      <c r="AH57" s="471"/>
      <c r="AI57" s="471"/>
      <c r="AJ57" s="471"/>
      <c r="AK57" s="471"/>
      <c r="AL57" s="471"/>
      <c r="AM57" s="471"/>
      <c r="AN57" s="471"/>
      <c r="AO57" s="471"/>
      <c r="AP57" s="471"/>
      <c r="AQ57" s="471"/>
      <c r="AR57" s="471"/>
      <c r="AS57" s="471"/>
      <c r="AT57" s="471"/>
      <c r="AU57" s="471"/>
      <c r="AV57" s="471"/>
      <c r="AW57" s="471"/>
    </row>
    <row r="58" spans="2:49" x14ac:dyDescent="0.25">
      <c r="B58" s="156" t="s">
        <v>456</v>
      </c>
      <c r="C58" s="475">
        <v>0</v>
      </c>
      <c r="D58" s="475">
        <v>0</v>
      </c>
      <c r="E58" s="475">
        <v>0</v>
      </c>
      <c r="F58" s="475">
        <v>149</v>
      </c>
      <c r="G58" s="473" t="e">
        <f>F58/#REF!</f>
        <v>#REF!</v>
      </c>
      <c r="H58" s="471"/>
      <c r="I58" s="471"/>
      <c r="J58" s="471"/>
      <c r="AE58" s="471"/>
      <c r="AF58" s="471"/>
      <c r="AG58" s="471"/>
      <c r="AH58" s="471"/>
      <c r="AI58" s="471"/>
      <c r="AJ58" s="471"/>
      <c r="AK58" s="471"/>
      <c r="AL58" s="471"/>
      <c r="AM58" s="471"/>
      <c r="AN58" s="471"/>
      <c r="AO58" s="471"/>
      <c r="AP58" s="471"/>
      <c r="AQ58" s="471"/>
      <c r="AR58" s="471"/>
      <c r="AS58" s="471"/>
      <c r="AT58" s="471"/>
      <c r="AU58" s="471"/>
      <c r="AV58" s="471"/>
      <c r="AW58" s="471"/>
    </row>
    <row r="59" spans="2:49" ht="14.4" x14ac:dyDescent="0.3">
      <c r="B59" s="137" t="s">
        <v>457</v>
      </c>
      <c r="C59" s="139">
        <v>-102063</v>
      </c>
      <c r="D59" s="139">
        <v>-23392.5</v>
      </c>
      <c r="E59" s="139">
        <v>-78670</v>
      </c>
      <c r="F59" s="139">
        <v>-107005</v>
      </c>
      <c r="G59" s="473" t="e">
        <f>F59/#REF!</f>
        <v>#REF!</v>
      </c>
      <c r="H59" s="476"/>
      <c r="I59" s="471"/>
      <c r="J59" s="471"/>
      <c r="AE59" s="471"/>
      <c r="AF59" s="471"/>
      <c r="AG59" s="471"/>
      <c r="AH59" s="471"/>
      <c r="AI59" s="471"/>
      <c r="AJ59" s="471"/>
      <c r="AK59" s="471"/>
      <c r="AL59" s="471"/>
      <c r="AM59" s="471"/>
      <c r="AN59" s="471"/>
      <c r="AO59" s="471"/>
      <c r="AP59" s="471"/>
      <c r="AQ59" s="471"/>
      <c r="AR59" s="471"/>
      <c r="AS59" s="471"/>
      <c r="AT59" s="471"/>
      <c r="AU59" s="471"/>
      <c r="AV59" s="471"/>
      <c r="AW59" s="471"/>
    </row>
    <row r="60" spans="2:49" x14ac:dyDescent="0.25">
      <c r="B60" s="156" t="s">
        <v>458</v>
      </c>
      <c r="C60" s="475">
        <v>-83950</v>
      </c>
      <c r="D60" s="475">
        <v>-19206.47</v>
      </c>
      <c r="E60" s="475">
        <v>-64744</v>
      </c>
      <c r="F60" s="475">
        <v>-89867</v>
      </c>
      <c r="G60" s="473" t="e">
        <f>F60/#REF!</f>
        <v>#REF!</v>
      </c>
      <c r="H60" s="471"/>
      <c r="I60" s="471"/>
      <c r="J60" s="471"/>
      <c r="AE60" s="471"/>
      <c r="AF60" s="471"/>
      <c r="AG60" s="471"/>
      <c r="AH60" s="471"/>
      <c r="AI60" s="471"/>
      <c r="AJ60" s="471"/>
      <c r="AK60" s="471"/>
      <c r="AL60" s="471"/>
      <c r="AM60" s="471"/>
      <c r="AN60" s="471"/>
      <c r="AO60" s="471"/>
      <c r="AP60" s="471"/>
      <c r="AQ60" s="471"/>
      <c r="AR60" s="471"/>
      <c r="AS60" s="471"/>
      <c r="AT60" s="471"/>
      <c r="AU60" s="471"/>
      <c r="AV60" s="471"/>
      <c r="AW60" s="471"/>
    </row>
    <row r="61" spans="2:49" x14ac:dyDescent="0.25">
      <c r="B61" s="474" t="s">
        <v>459</v>
      </c>
      <c r="C61" s="472">
        <v>-83950</v>
      </c>
      <c r="D61" s="472">
        <v>-19206.47</v>
      </c>
      <c r="E61" s="472">
        <v>-64744</v>
      </c>
      <c r="F61" s="472">
        <v>-87847</v>
      </c>
      <c r="G61" s="473" t="e">
        <f>F61/#REF!</f>
        <v>#REF!</v>
      </c>
      <c r="H61" s="471"/>
      <c r="I61" s="471"/>
      <c r="J61" s="471"/>
      <c r="AE61" s="471"/>
      <c r="AF61" s="471"/>
      <c r="AG61" s="471"/>
      <c r="AH61" s="471"/>
      <c r="AI61" s="471"/>
      <c r="AJ61" s="471"/>
      <c r="AK61" s="471"/>
      <c r="AL61" s="471"/>
      <c r="AM61" s="471"/>
      <c r="AN61" s="471"/>
      <c r="AO61" s="471"/>
      <c r="AP61" s="471"/>
      <c r="AQ61" s="471"/>
      <c r="AR61" s="471"/>
      <c r="AS61" s="471"/>
      <c r="AT61" s="471"/>
      <c r="AU61" s="471"/>
      <c r="AV61" s="471"/>
      <c r="AW61" s="471"/>
    </row>
    <row r="62" spans="2:49" x14ac:dyDescent="0.25">
      <c r="B62" s="156" t="s">
        <v>460</v>
      </c>
      <c r="C62" s="475">
        <v>0</v>
      </c>
      <c r="D62" s="475">
        <v>0</v>
      </c>
      <c r="E62" s="475">
        <v>0</v>
      </c>
      <c r="F62" s="475">
        <v>-2020</v>
      </c>
      <c r="G62" s="473" t="e">
        <f>F62/#REF!</f>
        <v>#REF!</v>
      </c>
      <c r="H62" s="471"/>
      <c r="I62" s="471"/>
      <c r="J62" s="471"/>
      <c r="AE62" s="471"/>
      <c r="AF62" s="471"/>
      <c r="AG62" s="471"/>
      <c r="AH62" s="471"/>
      <c r="AI62" s="471"/>
      <c r="AJ62" s="471"/>
      <c r="AK62" s="471"/>
      <c r="AL62" s="471"/>
      <c r="AM62" s="471"/>
      <c r="AN62" s="471"/>
      <c r="AO62" s="471"/>
      <c r="AP62" s="471"/>
      <c r="AQ62" s="471"/>
      <c r="AR62" s="471"/>
      <c r="AS62" s="471"/>
      <c r="AT62" s="471"/>
      <c r="AU62" s="471"/>
      <c r="AV62" s="471"/>
      <c r="AW62" s="471"/>
    </row>
    <row r="63" spans="2:49" x14ac:dyDescent="0.25">
      <c r="B63" s="474" t="s">
        <v>461</v>
      </c>
      <c r="C63" s="472">
        <v>-18113</v>
      </c>
      <c r="D63" s="472">
        <v>-4186.03</v>
      </c>
      <c r="E63" s="472">
        <v>-13927</v>
      </c>
      <c r="F63" s="472">
        <v>-17138</v>
      </c>
      <c r="G63" s="473" t="e">
        <f>F63/#REF!</f>
        <v>#REF!</v>
      </c>
      <c r="H63" s="471"/>
      <c r="I63" s="471"/>
      <c r="J63" s="471"/>
      <c r="AE63" s="471"/>
      <c r="AF63" s="471"/>
      <c r="AG63" s="471"/>
      <c r="AH63" s="471"/>
      <c r="AI63" s="471"/>
      <c r="AJ63" s="471"/>
      <c r="AK63" s="471"/>
      <c r="AL63" s="471"/>
      <c r="AM63" s="471"/>
      <c r="AN63" s="471"/>
      <c r="AO63" s="471"/>
      <c r="AP63" s="471"/>
      <c r="AQ63" s="471"/>
      <c r="AR63" s="471"/>
      <c r="AS63" s="471"/>
      <c r="AT63" s="471"/>
      <c r="AU63" s="471"/>
      <c r="AV63" s="471"/>
      <c r="AW63" s="471"/>
    </row>
    <row r="64" spans="2:49" x14ac:dyDescent="0.25">
      <c r="B64" s="156" t="s">
        <v>462</v>
      </c>
      <c r="C64" s="475">
        <v>-7450</v>
      </c>
      <c r="D64" s="475">
        <v>-1691.02</v>
      </c>
      <c r="E64" s="475">
        <v>-5759</v>
      </c>
      <c r="F64" s="475">
        <v>-6916</v>
      </c>
      <c r="G64" s="473" t="e">
        <f>F64/#REF!</f>
        <v>#REF!</v>
      </c>
      <c r="H64" s="471"/>
      <c r="I64" s="471"/>
      <c r="J64" s="471"/>
      <c r="AE64" s="471"/>
      <c r="AF64" s="471"/>
      <c r="AG64" s="471"/>
      <c r="AH64" s="471"/>
      <c r="AI64" s="471"/>
      <c r="AJ64" s="471"/>
      <c r="AK64" s="471"/>
      <c r="AL64" s="471"/>
      <c r="AM64" s="471"/>
      <c r="AN64" s="471"/>
      <c r="AO64" s="471"/>
      <c r="AP64" s="471"/>
      <c r="AQ64" s="471"/>
      <c r="AR64" s="471"/>
      <c r="AS64" s="471"/>
      <c r="AT64" s="471"/>
      <c r="AU64" s="471"/>
      <c r="AV64" s="471"/>
      <c r="AW64" s="471"/>
    </row>
    <row r="65" spans="2:49" x14ac:dyDescent="0.25">
      <c r="B65" s="474" t="s">
        <v>463</v>
      </c>
      <c r="C65" s="472">
        <v>-9252</v>
      </c>
      <c r="D65" s="472">
        <v>-2158.94</v>
      </c>
      <c r="E65" s="472">
        <v>-7093</v>
      </c>
      <c r="F65" s="472">
        <v>-8600</v>
      </c>
      <c r="G65" s="473" t="e">
        <f>F65/#REF!</f>
        <v>#REF!</v>
      </c>
      <c r="H65" s="471"/>
      <c r="I65" s="471"/>
      <c r="J65" s="471"/>
      <c r="AE65" s="471"/>
      <c r="AF65" s="471"/>
      <c r="AG65" s="471"/>
      <c r="AH65" s="471"/>
      <c r="AI65" s="471"/>
      <c r="AJ65" s="471"/>
      <c r="AK65" s="471"/>
      <c r="AL65" s="471"/>
      <c r="AM65" s="471"/>
      <c r="AN65" s="471"/>
      <c r="AO65" s="471"/>
      <c r="AP65" s="471"/>
      <c r="AQ65" s="471"/>
      <c r="AR65" s="471"/>
      <c r="AS65" s="471"/>
      <c r="AT65" s="471"/>
      <c r="AU65" s="471"/>
      <c r="AV65" s="471"/>
      <c r="AW65" s="471"/>
    </row>
    <row r="66" spans="2:49" x14ac:dyDescent="0.25">
      <c r="B66" s="156" t="s">
        <v>464</v>
      </c>
      <c r="C66" s="475">
        <v>-1216</v>
      </c>
      <c r="D66" s="475">
        <v>-294.77999999999997</v>
      </c>
      <c r="E66" s="475">
        <v>-921</v>
      </c>
      <c r="F66" s="475">
        <v>-898</v>
      </c>
      <c r="G66" s="473" t="e">
        <f>F66/#REF!</f>
        <v>#REF!</v>
      </c>
      <c r="H66" s="471"/>
      <c r="I66" s="471"/>
      <c r="J66" s="471"/>
      <c r="AE66" s="471"/>
      <c r="AF66" s="471"/>
      <c r="AG66" s="471"/>
      <c r="AH66" s="471"/>
      <c r="AI66" s="471"/>
      <c r="AJ66" s="471"/>
      <c r="AK66" s="471"/>
      <c r="AL66" s="471"/>
      <c r="AM66" s="471"/>
      <c r="AN66" s="471"/>
      <c r="AO66" s="471"/>
      <c r="AP66" s="471"/>
      <c r="AQ66" s="471"/>
      <c r="AR66" s="471"/>
      <c r="AS66" s="471"/>
      <c r="AT66" s="471"/>
      <c r="AU66" s="471"/>
      <c r="AV66" s="471"/>
      <c r="AW66" s="471"/>
    </row>
    <row r="67" spans="2:49" x14ac:dyDescent="0.25">
      <c r="B67" s="474" t="s">
        <v>465</v>
      </c>
      <c r="C67" s="472">
        <v>-195</v>
      </c>
      <c r="D67" s="472">
        <v>-41.29</v>
      </c>
      <c r="E67" s="472">
        <v>-154</v>
      </c>
      <c r="F67" s="472">
        <v>-187</v>
      </c>
      <c r="G67" s="473" t="e">
        <f>F67/#REF!</f>
        <v>#REF!</v>
      </c>
      <c r="H67" s="471"/>
      <c r="I67" s="471"/>
      <c r="J67" s="471"/>
      <c r="AE67" s="471"/>
      <c r="AF67" s="471"/>
      <c r="AG67" s="471"/>
      <c r="AH67" s="471"/>
      <c r="AI67" s="471"/>
      <c r="AJ67" s="471"/>
      <c r="AK67" s="471"/>
      <c r="AL67" s="471"/>
      <c r="AM67" s="471"/>
      <c r="AN67" s="471"/>
      <c r="AO67" s="471"/>
      <c r="AP67" s="471"/>
      <c r="AQ67" s="471"/>
      <c r="AR67" s="471"/>
      <c r="AS67" s="471"/>
      <c r="AT67" s="471"/>
      <c r="AU67" s="471"/>
      <c r="AV67" s="471"/>
      <c r="AW67" s="471"/>
    </row>
    <row r="68" spans="2:49" x14ac:dyDescent="0.25">
      <c r="B68" s="156" t="s">
        <v>466</v>
      </c>
      <c r="C68" s="475">
        <v>0</v>
      </c>
      <c r="D68" s="475">
        <v>0</v>
      </c>
      <c r="E68" s="475">
        <v>0</v>
      </c>
      <c r="F68" s="475">
        <v>-536</v>
      </c>
      <c r="G68" s="473" t="e">
        <f>F68/#REF!</f>
        <v>#REF!</v>
      </c>
      <c r="H68" s="471"/>
      <c r="I68" s="471"/>
      <c r="J68" s="471"/>
      <c r="AE68" s="471"/>
      <c r="AF68" s="471"/>
      <c r="AG68" s="471"/>
      <c r="AH68" s="471"/>
      <c r="AI68" s="471"/>
      <c r="AJ68" s="471"/>
      <c r="AK68" s="471"/>
      <c r="AL68" s="471"/>
      <c r="AM68" s="471"/>
      <c r="AN68" s="471"/>
      <c r="AO68" s="471"/>
      <c r="AP68" s="471"/>
      <c r="AQ68" s="471"/>
      <c r="AR68" s="471"/>
      <c r="AS68" s="471"/>
      <c r="AT68" s="471"/>
      <c r="AU68" s="471"/>
      <c r="AV68" s="471"/>
      <c r="AW68" s="471"/>
    </row>
    <row r="69" spans="2:49" ht="14.4" x14ac:dyDescent="0.3">
      <c r="B69" s="137" t="s">
        <v>467</v>
      </c>
      <c r="C69" s="139">
        <v>-42350</v>
      </c>
      <c r="D69" s="139">
        <v>-21117.51</v>
      </c>
      <c r="E69" s="139">
        <v>-21232</v>
      </c>
      <c r="F69" s="139">
        <v>-173046</v>
      </c>
      <c r="G69" s="473" t="e">
        <f>F69/#REF!</f>
        <v>#REF!</v>
      </c>
      <c r="H69" s="471"/>
      <c r="I69" s="471"/>
      <c r="J69" s="471"/>
      <c r="AE69" s="471"/>
      <c r="AF69" s="471"/>
      <c r="AG69" s="471"/>
      <c r="AH69" s="471"/>
      <c r="AI69" s="471"/>
      <c r="AJ69" s="471"/>
      <c r="AK69" s="471"/>
      <c r="AL69" s="471"/>
      <c r="AM69" s="471"/>
      <c r="AN69" s="471"/>
      <c r="AO69" s="471"/>
      <c r="AP69" s="471"/>
      <c r="AQ69" s="471"/>
      <c r="AR69" s="471"/>
      <c r="AS69" s="471"/>
      <c r="AT69" s="471"/>
      <c r="AU69" s="471"/>
      <c r="AV69" s="471"/>
      <c r="AW69" s="471"/>
    </row>
    <row r="70" spans="2:49" x14ac:dyDescent="0.25">
      <c r="B70" s="156" t="s">
        <v>468</v>
      </c>
      <c r="C70" s="475">
        <v>-500</v>
      </c>
      <c r="D70" s="475">
        <v>0</v>
      </c>
      <c r="E70" s="475">
        <v>-500</v>
      </c>
      <c r="F70" s="475">
        <v>0</v>
      </c>
      <c r="G70" s="473" t="e">
        <f>F70/#REF!</f>
        <v>#REF!</v>
      </c>
      <c r="H70" s="471"/>
      <c r="I70" s="471"/>
      <c r="J70" s="471"/>
      <c r="AE70" s="471"/>
      <c r="AF70" s="471"/>
      <c r="AG70" s="471"/>
      <c r="AH70" s="471"/>
      <c r="AI70" s="471"/>
      <c r="AJ70" s="471"/>
      <c r="AK70" s="471"/>
      <c r="AL70" s="471"/>
      <c r="AM70" s="471"/>
      <c r="AN70" s="471"/>
      <c r="AO70" s="471"/>
      <c r="AP70" s="471"/>
      <c r="AQ70" s="471"/>
      <c r="AR70" s="471"/>
      <c r="AS70" s="471"/>
      <c r="AT70" s="471"/>
      <c r="AU70" s="471"/>
      <c r="AV70" s="471"/>
      <c r="AW70" s="471"/>
    </row>
    <row r="71" spans="2:49" x14ac:dyDescent="0.25">
      <c r="B71" s="474" t="s">
        <v>469</v>
      </c>
      <c r="C71" s="472">
        <v>-2500</v>
      </c>
      <c r="D71" s="472">
        <v>-701</v>
      </c>
      <c r="E71" s="472">
        <v>-1799</v>
      </c>
      <c r="F71" s="472">
        <v>-17319</v>
      </c>
      <c r="G71" s="473" t="e">
        <f>F71/#REF!</f>
        <v>#REF!</v>
      </c>
      <c r="H71" s="471"/>
      <c r="I71" s="471"/>
      <c r="J71" s="471"/>
      <c r="AE71" s="471"/>
      <c r="AF71" s="471"/>
      <c r="AG71" s="471"/>
      <c r="AH71" s="471"/>
      <c r="AI71" s="471"/>
      <c r="AJ71" s="471"/>
      <c r="AK71" s="471"/>
      <c r="AL71" s="471"/>
      <c r="AM71" s="471"/>
      <c r="AN71" s="471"/>
      <c r="AO71" s="471"/>
      <c r="AP71" s="471"/>
      <c r="AQ71" s="471"/>
      <c r="AR71" s="471"/>
      <c r="AS71" s="471"/>
      <c r="AT71" s="471"/>
      <c r="AU71" s="471"/>
      <c r="AV71" s="471"/>
      <c r="AW71" s="471"/>
    </row>
    <row r="72" spans="2:49" x14ac:dyDescent="0.25">
      <c r="B72" s="156" t="s">
        <v>470</v>
      </c>
      <c r="C72" s="475">
        <v>-9000</v>
      </c>
      <c r="D72" s="475">
        <v>-2320.91</v>
      </c>
      <c r="E72" s="475">
        <v>-6679</v>
      </c>
      <c r="F72" s="475">
        <v>-12623</v>
      </c>
      <c r="G72" s="473" t="e">
        <f>F72/#REF!</f>
        <v>#REF!</v>
      </c>
      <c r="H72" s="471"/>
      <c r="I72" s="471"/>
      <c r="J72" s="471"/>
      <c r="AE72" s="471"/>
      <c r="AF72" s="471"/>
      <c r="AG72" s="471"/>
      <c r="AH72" s="471"/>
      <c r="AI72" s="471"/>
      <c r="AJ72" s="471"/>
      <c r="AK72" s="471"/>
      <c r="AL72" s="471"/>
      <c r="AM72" s="471"/>
      <c r="AN72" s="471"/>
      <c r="AO72" s="471"/>
      <c r="AP72" s="471"/>
      <c r="AQ72" s="471"/>
      <c r="AR72" s="471"/>
      <c r="AS72" s="471"/>
      <c r="AT72" s="471"/>
      <c r="AU72" s="471"/>
      <c r="AV72" s="471"/>
      <c r="AW72" s="471"/>
    </row>
    <row r="73" spans="2:49" x14ac:dyDescent="0.25">
      <c r="B73" s="474" t="s">
        <v>471</v>
      </c>
      <c r="C73" s="472">
        <v>0</v>
      </c>
      <c r="D73" s="472">
        <v>-563.41999999999996</v>
      </c>
      <c r="E73" s="472">
        <v>563</v>
      </c>
      <c r="F73" s="472">
        <v>-4062</v>
      </c>
      <c r="G73" s="473" t="e">
        <f>F73/#REF!</f>
        <v>#REF!</v>
      </c>
      <c r="H73" s="471"/>
      <c r="I73" s="471"/>
      <c r="J73" s="471"/>
      <c r="AE73" s="471"/>
      <c r="AF73" s="471"/>
      <c r="AG73" s="471"/>
      <c r="AH73" s="471"/>
      <c r="AI73" s="471"/>
      <c r="AJ73" s="471"/>
      <c r="AK73" s="471"/>
      <c r="AL73" s="471"/>
      <c r="AM73" s="471"/>
      <c r="AN73" s="471"/>
      <c r="AO73" s="471"/>
      <c r="AP73" s="471"/>
      <c r="AQ73" s="471"/>
      <c r="AR73" s="471"/>
      <c r="AS73" s="471"/>
      <c r="AT73" s="471"/>
      <c r="AU73" s="471"/>
      <c r="AV73" s="471"/>
      <c r="AW73" s="471"/>
    </row>
    <row r="74" spans="2:49" x14ac:dyDescent="0.25">
      <c r="B74" s="156" t="s">
        <v>472</v>
      </c>
      <c r="C74" s="475">
        <v>-200</v>
      </c>
      <c r="D74" s="475">
        <v>0</v>
      </c>
      <c r="E74" s="475">
        <v>-200</v>
      </c>
      <c r="F74" s="475">
        <v>0</v>
      </c>
      <c r="G74" s="473" t="e">
        <f>F74/#REF!</f>
        <v>#REF!</v>
      </c>
      <c r="H74" s="471"/>
      <c r="I74" s="471"/>
      <c r="J74" s="471"/>
      <c r="AE74" s="471"/>
      <c r="AF74" s="471"/>
      <c r="AG74" s="471"/>
      <c r="AH74" s="471"/>
      <c r="AI74" s="471"/>
      <c r="AJ74" s="471"/>
      <c r="AK74" s="471"/>
      <c r="AL74" s="471"/>
      <c r="AM74" s="471"/>
      <c r="AN74" s="471"/>
      <c r="AO74" s="471"/>
      <c r="AP74" s="471"/>
      <c r="AQ74" s="471"/>
      <c r="AR74" s="471"/>
      <c r="AS74" s="471"/>
      <c r="AT74" s="471"/>
      <c r="AU74" s="471"/>
      <c r="AV74" s="471"/>
      <c r="AW74" s="471"/>
    </row>
    <row r="75" spans="2:49" x14ac:dyDescent="0.25">
      <c r="B75" s="474" t="s">
        <v>473</v>
      </c>
      <c r="C75" s="472">
        <v>0</v>
      </c>
      <c r="D75" s="472">
        <v>-1.28</v>
      </c>
      <c r="E75" s="472">
        <v>1</v>
      </c>
      <c r="F75" s="472">
        <v>-37</v>
      </c>
      <c r="G75" s="473" t="e">
        <f>F75/#REF!</f>
        <v>#REF!</v>
      </c>
      <c r="H75" s="471"/>
      <c r="I75" s="471"/>
      <c r="J75" s="471"/>
      <c r="AE75" s="471"/>
      <c r="AF75" s="471"/>
      <c r="AG75" s="471"/>
      <c r="AH75" s="471"/>
      <c r="AI75" s="471"/>
      <c r="AJ75" s="471"/>
      <c r="AK75" s="471"/>
      <c r="AL75" s="471"/>
      <c r="AM75" s="471"/>
      <c r="AN75" s="471"/>
      <c r="AO75" s="471"/>
      <c r="AP75" s="471"/>
      <c r="AQ75" s="471"/>
      <c r="AR75" s="471"/>
      <c r="AS75" s="471"/>
      <c r="AT75" s="471"/>
      <c r="AU75" s="471"/>
      <c r="AV75" s="471"/>
      <c r="AW75" s="471"/>
    </row>
    <row r="76" spans="2:49" x14ac:dyDescent="0.25">
      <c r="B76" s="474" t="s">
        <v>474</v>
      </c>
      <c r="C76" s="472">
        <v>-13000</v>
      </c>
      <c r="D76" s="472">
        <v>-3176.45</v>
      </c>
      <c r="E76" s="472">
        <v>-9824</v>
      </c>
      <c r="F76" s="472">
        <v>-41384</v>
      </c>
      <c r="G76" s="473" t="e">
        <f>F76/#REF!</f>
        <v>#REF!</v>
      </c>
      <c r="H76" s="471"/>
      <c r="I76" s="471"/>
      <c r="J76" s="471"/>
      <c r="AE76" s="471"/>
      <c r="AF76" s="471"/>
      <c r="AG76" s="471"/>
      <c r="AH76" s="471"/>
      <c r="AI76" s="471"/>
      <c r="AJ76" s="471"/>
      <c r="AK76" s="471"/>
      <c r="AL76" s="471"/>
      <c r="AM76" s="471"/>
      <c r="AN76" s="471"/>
      <c r="AO76" s="471"/>
      <c r="AP76" s="471"/>
      <c r="AQ76" s="471"/>
      <c r="AR76" s="471"/>
      <c r="AS76" s="471"/>
      <c r="AT76" s="471"/>
      <c r="AU76" s="471"/>
      <c r="AV76" s="471"/>
      <c r="AW76" s="471"/>
    </row>
    <row r="77" spans="2:49" x14ac:dyDescent="0.25">
      <c r="B77" s="156" t="s">
        <v>475</v>
      </c>
      <c r="C77" s="475">
        <v>-2000</v>
      </c>
      <c r="D77" s="475">
        <v>-733.1</v>
      </c>
      <c r="E77" s="475">
        <v>-1267</v>
      </c>
      <c r="F77" s="475">
        <v>-1739</v>
      </c>
      <c r="G77" s="473" t="e">
        <f>F77/#REF!</f>
        <v>#REF!</v>
      </c>
      <c r="H77" s="471"/>
      <c r="I77" s="471"/>
      <c r="J77" s="471"/>
      <c r="AE77" s="471"/>
      <c r="AF77" s="471"/>
      <c r="AG77" s="471"/>
      <c r="AH77" s="471"/>
      <c r="AI77" s="471"/>
      <c r="AJ77" s="471"/>
      <c r="AK77" s="471"/>
      <c r="AL77" s="471"/>
      <c r="AM77" s="471"/>
      <c r="AN77" s="471"/>
      <c r="AO77" s="471"/>
      <c r="AP77" s="471"/>
      <c r="AQ77" s="471"/>
      <c r="AR77" s="471"/>
      <c r="AS77" s="471"/>
      <c r="AT77" s="471"/>
      <c r="AU77" s="471"/>
      <c r="AV77" s="471"/>
      <c r="AW77" s="471"/>
    </row>
    <row r="78" spans="2:49" x14ac:dyDescent="0.25">
      <c r="B78" s="474" t="s">
        <v>476</v>
      </c>
      <c r="C78" s="472">
        <v>-30</v>
      </c>
      <c r="D78" s="472">
        <v>-12517.55</v>
      </c>
      <c r="E78" s="472">
        <v>12488</v>
      </c>
      <c r="F78" s="472">
        <v>-77244</v>
      </c>
      <c r="G78" s="473" t="e">
        <f>F78/#REF!</f>
        <v>#REF!</v>
      </c>
      <c r="H78" s="471"/>
      <c r="I78" s="471"/>
      <c r="J78" s="471"/>
      <c r="AE78" s="471"/>
      <c r="AF78" s="471"/>
      <c r="AG78" s="471"/>
      <c r="AH78" s="471"/>
      <c r="AI78" s="471"/>
      <c r="AJ78" s="471"/>
      <c r="AK78" s="471"/>
      <c r="AL78" s="471"/>
      <c r="AM78" s="471"/>
      <c r="AN78" s="471"/>
      <c r="AO78" s="471"/>
      <c r="AP78" s="471"/>
      <c r="AQ78" s="471"/>
      <c r="AR78" s="471"/>
      <c r="AS78" s="471"/>
      <c r="AT78" s="471"/>
      <c r="AU78" s="471"/>
      <c r="AV78" s="471"/>
      <c r="AW78" s="471"/>
    </row>
    <row r="79" spans="2:49" x14ac:dyDescent="0.25">
      <c r="B79" s="156" t="s">
        <v>477</v>
      </c>
      <c r="C79" s="475">
        <v>-600</v>
      </c>
      <c r="D79" s="475">
        <v>-99.4</v>
      </c>
      <c r="E79" s="475">
        <v>-501</v>
      </c>
      <c r="F79" s="475">
        <v>-582</v>
      </c>
      <c r="G79" s="473" t="e">
        <f>F79/#REF!</f>
        <v>#REF!</v>
      </c>
      <c r="H79" s="471"/>
      <c r="I79" s="471"/>
      <c r="J79" s="471"/>
      <c r="AE79" s="471"/>
      <c r="AF79" s="471"/>
      <c r="AG79" s="471"/>
      <c r="AH79" s="471"/>
      <c r="AI79" s="471"/>
      <c r="AJ79" s="471"/>
      <c r="AK79" s="471"/>
      <c r="AL79" s="471"/>
      <c r="AM79" s="471"/>
      <c r="AN79" s="471"/>
      <c r="AO79" s="471"/>
      <c r="AP79" s="471"/>
      <c r="AQ79" s="471"/>
      <c r="AR79" s="471"/>
      <c r="AS79" s="471"/>
      <c r="AT79" s="471"/>
      <c r="AU79" s="471"/>
      <c r="AV79" s="471"/>
      <c r="AW79" s="471"/>
    </row>
    <row r="80" spans="2:49" ht="14.4" x14ac:dyDescent="0.25">
      <c r="B80" s="474" t="s">
        <v>478</v>
      </c>
      <c r="C80" s="472">
        <v>-11000</v>
      </c>
      <c r="D80" s="472">
        <v>-983.74</v>
      </c>
      <c r="E80" s="472">
        <v>-10016</v>
      </c>
      <c r="F80" s="472">
        <v>-16464</v>
      </c>
      <c r="G80" s="473" t="e">
        <f>F80/#REF!</f>
        <v>#REF!</v>
      </c>
      <c r="H80" s="477"/>
      <c r="I80" s="471"/>
      <c r="J80" s="471"/>
      <c r="AE80" s="471"/>
      <c r="AF80" s="471"/>
      <c r="AG80" s="471"/>
      <c r="AH80" s="471"/>
      <c r="AI80" s="471"/>
      <c r="AJ80" s="471"/>
      <c r="AK80" s="471"/>
      <c r="AL80" s="471"/>
      <c r="AM80" s="471"/>
      <c r="AN80" s="471"/>
      <c r="AO80" s="471"/>
      <c r="AP80" s="471"/>
      <c r="AQ80" s="471"/>
      <c r="AR80" s="471"/>
      <c r="AS80" s="471"/>
      <c r="AT80" s="471"/>
      <c r="AU80" s="471"/>
      <c r="AV80" s="471"/>
      <c r="AW80" s="471"/>
    </row>
    <row r="81" spans="2:49" ht="14.4" x14ac:dyDescent="0.25">
      <c r="B81" s="156" t="s">
        <v>479</v>
      </c>
      <c r="C81" s="475">
        <v>0</v>
      </c>
      <c r="D81" s="475">
        <v>0</v>
      </c>
      <c r="E81" s="475">
        <v>0</v>
      </c>
      <c r="F81" s="475">
        <v>-488</v>
      </c>
      <c r="G81" s="473" t="e">
        <f>F81/#REF!</f>
        <v>#REF!</v>
      </c>
      <c r="H81" s="477"/>
      <c r="I81" s="471"/>
      <c r="J81" s="471"/>
      <c r="AE81" s="471"/>
      <c r="AF81" s="471"/>
      <c r="AG81" s="471"/>
      <c r="AH81" s="471"/>
      <c r="AI81" s="471"/>
      <c r="AJ81" s="471"/>
      <c r="AK81" s="471"/>
      <c r="AL81" s="471"/>
      <c r="AM81" s="471"/>
      <c r="AN81" s="471"/>
      <c r="AO81" s="471"/>
      <c r="AP81" s="471"/>
      <c r="AQ81" s="471"/>
      <c r="AR81" s="471"/>
      <c r="AS81" s="471"/>
      <c r="AT81" s="471"/>
      <c r="AU81" s="471"/>
      <c r="AV81" s="471"/>
      <c r="AW81" s="471"/>
    </row>
    <row r="82" spans="2:49" ht="14.4" x14ac:dyDescent="0.25">
      <c r="B82" s="474" t="s">
        <v>480</v>
      </c>
      <c r="C82" s="472">
        <v>-1520</v>
      </c>
      <c r="D82" s="472">
        <v>0</v>
      </c>
      <c r="E82" s="472">
        <v>-1520</v>
      </c>
      <c r="F82" s="472">
        <v>-627</v>
      </c>
      <c r="G82" s="473" t="e">
        <f>F82/#REF!</f>
        <v>#REF!</v>
      </c>
      <c r="H82" s="477"/>
      <c r="I82" s="471"/>
      <c r="J82" s="471"/>
      <c r="AE82" s="471"/>
      <c r="AF82" s="471"/>
      <c r="AG82" s="471"/>
      <c r="AH82" s="471"/>
      <c r="AI82" s="471"/>
      <c r="AJ82" s="471"/>
      <c r="AK82" s="471"/>
      <c r="AL82" s="471"/>
      <c r="AM82" s="471"/>
      <c r="AN82" s="471"/>
      <c r="AO82" s="471"/>
      <c r="AP82" s="471"/>
      <c r="AQ82" s="471"/>
      <c r="AR82" s="471"/>
      <c r="AS82" s="471"/>
      <c r="AT82" s="471"/>
      <c r="AU82" s="471"/>
      <c r="AV82" s="471"/>
      <c r="AW82" s="471"/>
    </row>
    <row r="83" spans="2:49" x14ac:dyDescent="0.25">
      <c r="B83" s="156" t="s">
        <v>481</v>
      </c>
      <c r="C83" s="475">
        <v>0</v>
      </c>
      <c r="D83" s="475">
        <v>0</v>
      </c>
      <c r="E83" s="475">
        <v>0</v>
      </c>
      <c r="F83" s="475">
        <v>-124</v>
      </c>
      <c r="G83" s="473" t="e">
        <f>F83/#REF!</f>
        <v>#REF!</v>
      </c>
      <c r="H83" s="471"/>
      <c r="I83" s="471"/>
      <c r="J83" s="471"/>
      <c r="AE83" s="471"/>
      <c r="AF83" s="471"/>
      <c r="AG83" s="471"/>
      <c r="AH83" s="471"/>
      <c r="AI83" s="471"/>
      <c r="AJ83" s="471"/>
      <c r="AK83" s="471"/>
      <c r="AL83" s="471"/>
      <c r="AM83" s="471"/>
      <c r="AN83" s="471"/>
      <c r="AO83" s="471"/>
      <c r="AP83" s="471"/>
      <c r="AQ83" s="471"/>
      <c r="AR83" s="471"/>
      <c r="AS83" s="471"/>
      <c r="AT83" s="471"/>
      <c r="AU83" s="471"/>
      <c r="AV83" s="471"/>
      <c r="AW83" s="471"/>
    </row>
    <row r="84" spans="2:49" x14ac:dyDescent="0.25">
      <c r="B84" s="474" t="s">
        <v>482</v>
      </c>
      <c r="C84" s="472">
        <v>-2000</v>
      </c>
      <c r="D84" s="472">
        <v>-20.66</v>
      </c>
      <c r="E84" s="472">
        <v>-1979</v>
      </c>
      <c r="F84" s="472">
        <v>-353</v>
      </c>
      <c r="G84" s="473" t="e">
        <f>F84/#REF!</f>
        <v>#REF!</v>
      </c>
      <c r="H84" s="471"/>
      <c r="I84" s="471"/>
      <c r="J84" s="471"/>
      <c r="AE84" s="471"/>
      <c r="AF84" s="471"/>
      <c r="AG84" s="471"/>
      <c r="AH84" s="471"/>
      <c r="AI84" s="471"/>
      <c r="AJ84" s="471"/>
      <c r="AK84" s="471"/>
      <c r="AL84" s="471"/>
      <c r="AM84" s="471"/>
      <c r="AN84" s="471"/>
      <c r="AO84" s="471"/>
      <c r="AP84" s="471"/>
      <c r="AQ84" s="471"/>
      <c r="AR84" s="471"/>
      <c r="AS84" s="471"/>
      <c r="AT84" s="471"/>
      <c r="AU84" s="471"/>
      <c r="AV84" s="471"/>
      <c r="AW84" s="471"/>
    </row>
    <row r="85" spans="2:49" ht="14.4" x14ac:dyDescent="0.3">
      <c r="B85" s="119" t="s">
        <v>483</v>
      </c>
      <c r="C85" s="138">
        <v>-11930</v>
      </c>
      <c r="D85" s="138">
        <v>-4596.24</v>
      </c>
      <c r="E85" s="138">
        <v>-7334</v>
      </c>
      <c r="F85" s="138">
        <v>-14036</v>
      </c>
      <c r="G85" s="473" t="e">
        <f>F85/#REF!</f>
        <v>#REF!</v>
      </c>
      <c r="H85" s="471"/>
      <c r="I85" s="471"/>
      <c r="J85" s="471"/>
      <c r="AE85" s="471"/>
      <c r="AF85" s="471"/>
      <c r="AG85" s="471"/>
      <c r="AH85" s="471"/>
      <c r="AI85" s="471"/>
      <c r="AJ85" s="471"/>
      <c r="AK85" s="471"/>
      <c r="AL85" s="471"/>
      <c r="AM85" s="471"/>
      <c r="AN85" s="471"/>
      <c r="AO85" s="471"/>
      <c r="AP85" s="471"/>
      <c r="AQ85" s="471"/>
      <c r="AR85" s="471"/>
      <c r="AS85" s="471"/>
      <c r="AT85" s="471"/>
      <c r="AU85" s="471"/>
      <c r="AV85" s="471"/>
      <c r="AW85" s="471"/>
    </row>
    <row r="86" spans="2:49" x14ac:dyDescent="0.25">
      <c r="B86" s="474" t="s">
        <v>484</v>
      </c>
      <c r="C86" s="472">
        <v>-150</v>
      </c>
      <c r="D86" s="472">
        <v>-11.15</v>
      </c>
      <c r="E86" s="472">
        <v>-139</v>
      </c>
      <c r="F86" s="472">
        <v>-186</v>
      </c>
      <c r="G86" s="473" t="e">
        <f>F86/#REF!</f>
        <v>#REF!</v>
      </c>
      <c r="H86" s="471"/>
      <c r="I86" s="471"/>
      <c r="J86" s="471"/>
      <c r="AE86" s="471"/>
      <c r="AF86" s="471"/>
      <c r="AG86" s="471"/>
      <c r="AH86" s="471"/>
      <c r="AI86" s="471"/>
      <c r="AJ86" s="471"/>
      <c r="AK86" s="471"/>
      <c r="AL86" s="471"/>
      <c r="AM86" s="471"/>
      <c r="AN86" s="471"/>
      <c r="AO86" s="471"/>
      <c r="AP86" s="471"/>
      <c r="AQ86" s="471"/>
      <c r="AR86" s="471"/>
      <c r="AS86" s="471"/>
      <c r="AT86" s="471"/>
      <c r="AU86" s="471"/>
      <c r="AV86" s="471"/>
      <c r="AW86" s="471"/>
    </row>
    <row r="87" spans="2:49" x14ac:dyDescent="0.25">
      <c r="B87" s="156" t="s">
        <v>485</v>
      </c>
      <c r="C87" s="475">
        <v>-600</v>
      </c>
      <c r="D87" s="475">
        <v>-402.5</v>
      </c>
      <c r="E87" s="475">
        <v>-198</v>
      </c>
      <c r="F87" s="475">
        <v>-354</v>
      </c>
      <c r="G87" s="473" t="e">
        <f>F87/#REF!</f>
        <v>#REF!</v>
      </c>
      <c r="H87" s="471"/>
      <c r="I87" s="471"/>
      <c r="J87" s="471"/>
      <c r="AE87" s="471"/>
      <c r="AF87" s="471"/>
      <c r="AG87" s="471"/>
      <c r="AH87" s="471"/>
      <c r="AI87" s="471"/>
      <c r="AJ87" s="471"/>
      <c r="AK87" s="471"/>
      <c r="AL87" s="471"/>
      <c r="AM87" s="471"/>
      <c r="AN87" s="471"/>
      <c r="AO87" s="471"/>
      <c r="AP87" s="471"/>
      <c r="AQ87" s="471"/>
      <c r="AR87" s="471"/>
      <c r="AS87" s="471"/>
      <c r="AT87" s="471"/>
      <c r="AU87" s="471"/>
      <c r="AV87" s="471"/>
      <c r="AW87" s="471"/>
    </row>
    <row r="88" spans="2:49" x14ac:dyDescent="0.25">
      <c r="B88" s="474" t="s">
        <v>486</v>
      </c>
      <c r="C88" s="472">
        <v>-30</v>
      </c>
      <c r="D88" s="472">
        <v>-4.7300000000000004</v>
      </c>
      <c r="E88" s="472">
        <v>-25</v>
      </c>
      <c r="F88" s="472">
        <v>-295</v>
      </c>
      <c r="G88" s="473" t="e">
        <f>F88/#REF!</f>
        <v>#REF!</v>
      </c>
      <c r="H88" s="471"/>
      <c r="I88" s="471"/>
      <c r="J88" s="471"/>
      <c r="AE88" s="471"/>
      <c r="AF88" s="471"/>
      <c r="AG88" s="471"/>
      <c r="AH88" s="471"/>
      <c r="AI88" s="471"/>
      <c r="AJ88" s="471"/>
      <c r="AK88" s="471"/>
      <c r="AL88" s="471"/>
      <c r="AM88" s="471"/>
      <c r="AN88" s="471"/>
      <c r="AO88" s="471"/>
      <c r="AP88" s="471"/>
      <c r="AQ88" s="471"/>
      <c r="AR88" s="471"/>
      <c r="AS88" s="471"/>
      <c r="AT88" s="471"/>
      <c r="AU88" s="471"/>
      <c r="AV88" s="471"/>
      <c r="AW88" s="471"/>
    </row>
    <row r="89" spans="2:49" x14ac:dyDescent="0.25">
      <c r="B89" s="156" t="s">
        <v>487</v>
      </c>
      <c r="C89" s="475">
        <v>-150</v>
      </c>
      <c r="D89" s="475">
        <v>0</v>
      </c>
      <c r="E89" s="475">
        <v>-150</v>
      </c>
      <c r="F89" s="475">
        <v>-166</v>
      </c>
      <c r="G89" s="473" t="e">
        <f>F89/#REF!</f>
        <v>#REF!</v>
      </c>
      <c r="H89" s="471"/>
      <c r="I89" s="471"/>
      <c r="J89" s="471"/>
      <c r="AE89" s="471"/>
      <c r="AF89" s="471"/>
      <c r="AG89" s="471"/>
      <c r="AH89" s="471"/>
      <c r="AI89" s="471"/>
      <c r="AJ89" s="471"/>
      <c r="AK89" s="471"/>
      <c r="AL89" s="471"/>
      <c r="AM89" s="471"/>
      <c r="AN89" s="471"/>
      <c r="AO89" s="471"/>
      <c r="AP89" s="471"/>
      <c r="AQ89" s="471"/>
      <c r="AR89" s="471"/>
      <c r="AS89" s="471"/>
      <c r="AT89" s="471"/>
      <c r="AU89" s="471"/>
      <c r="AV89" s="471"/>
      <c r="AW89" s="471"/>
    </row>
    <row r="90" spans="2:49" x14ac:dyDescent="0.25">
      <c r="B90" s="474" t="s">
        <v>488</v>
      </c>
      <c r="C90" s="472">
        <v>-300</v>
      </c>
      <c r="D90" s="472">
        <v>0</v>
      </c>
      <c r="E90" s="472">
        <v>-300</v>
      </c>
      <c r="F90" s="472">
        <v>-31</v>
      </c>
      <c r="G90" s="473" t="e">
        <f>F90/#REF!</f>
        <v>#REF!</v>
      </c>
      <c r="H90" s="471"/>
      <c r="I90" s="471"/>
      <c r="J90" s="471"/>
      <c r="AE90" s="471"/>
      <c r="AF90" s="471"/>
      <c r="AG90" s="471"/>
      <c r="AH90" s="471"/>
      <c r="AI90" s="471"/>
      <c r="AJ90" s="471"/>
      <c r="AK90" s="471"/>
      <c r="AL90" s="471"/>
      <c r="AM90" s="471"/>
      <c r="AN90" s="471"/>
      <c r="AO90" s="471"/>
      <c r="AP90" s="471"/>
      <c r="AQ90" s="471"/>
      <c r="AR90" s="471"/>
      <c r="AS90" s="471"/>
      <c r="AT90" s="471"/>
      <c r="AU90" s="471"/>
      <c r="AV90" s="471"/>
      <c r="AW90" s="471"/>
    </row>
    <row r="91" spans="2:49" x14ac:dyDescent="0.25">
      <c r="B91" s="156" t="s">
        <v>489</v>
      </c>
      <c r="C91" s="475">
        <v>-6000</v>
      </c>
      <c r="D91" s="475">
        <v>-3552.95</v>
      </c>
      <c r="E91" s="475">
        <v>-2447</v>
      </c>
      <c r="F91" s="475">
        <v>-10304</v>
      </c>
      <c r="G91" s="473" t="e">
        <f>F91/#REF!</f>
        <v>#REF!</v>
      </c>
      <c r="H91" s="471"/>
      <c r="I91" s="471"/>
      <c r="J91" s="471"/>
      <c r="AE91" s="471"/>
      <c r="AF91" s="471"/>
      <c r="AG91" s="471"/>
      <c r="AH91" s="471"/>
      <c r="AI91" s="471"/>
      <c r="AJ91" s="471"/>
      <c r="AK91" s="471"/>
      <c r="AL91" s="471"/>
      <c r="AM91" s="471"/>
      <c r="AN91" s="471"/>
      <c r="AO91" s="471"/>
      <c r="AP91" s="471"/>
      <c r="AQ91" s="471"/>
      <c r="AR91" s="471"/>
      <c r="AS91" s="471"/>
      <c r="AT91" s="471"/>
      <c r="AU91" s="471"/>
      <c r="AV91" s="471"/>
      <c r="AW91" s="471"/>
    </row>
    <row r="92" spans="2:49" x14ac:dyDescent="0.25">
      <c r="B92" s="474" t="s">
        <v>490</v>
      </c>
      <c r="C92" s="472">
        <v>-1500</v>
      </c>
      <c r="D92" s="472">
        <v>-232.84</v>
      </c>
      <c r="E92" s="472">
        <v>-1267</v>
      </c>
      <c r="F92" s="472">
        <v>-1685</v>
      </c>
      <c r="G92" s="473" t="e">
        <f>F92/#REF!</f>
        <v>#REF!</v>
      </c>
      <c r="H92" s="471"/>
      <c r="I92" s="471"/>
      <c r="J92" s="471"/>
      <c r="AE92" s="471"/>
      <c r="AF92" s="471"/>
      <c r="AG92" s="471"/>
      <c r="AH92" s="471"/>
      <c r="AI92" s="471"/>
      <c r="AJ92" s="471"/>
      <c r="AK92" s="471"/>
      <c r="AL92" s="471"/>
      <c r="AM92" s="471"/>
      <c r="AN92" s="471"/>
      <c r="AO92" s="471"/>
      <c r="AP92" s="471"/>
      <c r="AQ92" s="471"/>
      <c r="AR92" s="471"/>
      <c r="AS92" s="471"/>
      <c r="AT92" s="471"/>
      <c r="AU92" s="471"/>
      <c r="AV92" s="471"/>
      <c r="AW92" s="471"/>
    </row>
    <row r="93" spans="2:49" x14ac:dyDescent="0.25">
      <c r="B93" s="156" t="s">
        <v>491</v>
      </c>
      <c r="C93" s="475">
        <v>-3100</v>
      </c>
      <c r="D93" s="475">
        <v>-62.4</v>
      </c>
      <c r="E93" s="475">
        <v>-3038</v>
      </c>
      <c r="F93" s="475">
        <v>-656</v>
      </c>
      <c r="G93" s="473" t="e">
        <f>F93/#REF!</f>
        <v>#REF!</v>
      </c>
      <c r="H93" s="471"/>
      <c r="I93" s="471"/>
      <c r="J93" s="471"/>
      <c r="AE93" s="471"/>
      <c r="AF93" s="471"/>
      <c r="AG93" s="471"/>
      <c r="AH93" s="471"/>
      <c r="AI93" s="471"/>
      <c r="AJ93" s="471"/>
      <c r="AK93" s="471"/>
      <c r="AL93" s="471"/>
      <c r="AM93" s="471"/>
      <c r="AN93" s="471"/>
      <c r="AO93" s="471"/>
      <c r="AP93" s="471"/>
      <c r="AQ93" s="471"/>
      <c r="AR93" s="471"/>
      <c r="AS93" s="471"/>
      <c r="AT93" s="471"/>
      <c r="AU93" s="471"/>
      <c r="AV93" s="471"/>
      <c r="AW93" s="471"/>
    </row>
    <row r="94" spans="2:49" x14ac:dyDescent="0.25">
      <c r="B94" s="474" t="s">
        <v>492</v>
      </c>
      <c r="C94" s="472">
        <v>-100</v>
      </c>
      <c r="D94" s="472">
        <v>-329.67</v>
      </c>
      <c r="E94" s="472">
        <v>230</v>
      </c>
      <c r="F94" s="472">
        <v>-360</v>
      </c>
      <c r="G94" s="473" t="e">
        <f>F94/#REF!</f>
        <v>#REF!</v>
      </c>
      <c r="H94" s="471"/>
      <c r="I94" s="471"/>
      <c r="J94" s="471"/>
      <c r="AE94" s="471"/>
      <c r="AF94" s="471"/>
      <c r="AG94" s="471"/>
      <c r="AH94" s="471"/>
      <c r="AI94" s="471"/>
      <c r="AJ94" s="471"/>
      <c r="AK94" s="471"/>
      <c r="AL94" s="471"/>
      <c r="AM94" s="471"/>
      <c r="AN94" s="471"/>
      <c r="AO94" s="471"/>
      <c r="AP94" s="471"/>
      <c r="AQ94" s="471"/>
      <c r="AR94" s="471"/>
      <c r="AS94" s="471"/>
      <c r="AT94" s="471"/>
      <c r="AU94" s="471"/>
      <c r="AV94" s="471"/>
      <c r="AW94" s="471"/>
    </row>
    <row r="95" spans="2:49" ht="14.4" x14ac:dyDescent="0.3">
      <c r="B95" s="119" t="s">
        <v>493</v>
      </c>
      <c r="C95" s="138">
        <v>-2000</v>
      </c>
      <c r="D95" s="138">
        <v>-20207.04</v>
      </c>
      <c r="E95" s="138">
        <v>18207</v>
      </c>
      <c r="F95" s="138">
        <v>-80834</v>
      </c>
      <c r="G95" s="473" t="e">
        <f>F95/#REF!</f>
        <v>#REF!</v>
      </c>
      <c r="H95" s="471"/>
      <c r="I95" s="471"/>
      <c r="J95" s="471"/>
      <c r="AE95" s="471"/>
      <c r="AF95" s="471"/>
      <c r="AG95" s="471"/>
      <c r="AH95" s="471"/>
      <c r="AI95" s="471"/>
      <c r="AJ95" s="471"/>
      <c r="AK95" s="471"/>
      <c r="AL95" s="471"/>
      <c r="AM95" s="471"/>
      <c r="AN95" s="471"/>
      <c r="AO95" s="471"/>
      <c r="AP95" s="471"/>
      <c r="AQ95" s="471"/>
      <c r="AR95" s="471"/>
      <c r="AS95" s="471"/>
      <c r="AT95" s="471"/>
      <c r="AU95" s="471"/>
      <c r="AV95" s="471"/>
      <c r="AW95" s="471"/>
    </row>
    <row r="96" spans="2:49" x14ac:dyDescent="0.25">
      <c r="B96" s="474" t="s">
        <v>494</v>
      </c>
      <c r="C96" s="472">
        <v>0</v>
      </c>
      <c r="D96" s="472">
        <v>-19989.39</v>
      </c>
      <c r="E96" s="472">
        <v>19989</v>
      </c>
      <c r="F96" s="472">
        <v>-79200</v>
      </c>
      <c r="G96" s="473" t="e">
        <f>F96/#REF!</f>
        <v>#REF!</v>
      </c>
      <c r="H96" s="471"/>
      <c r="I96" s="471"/>
      <c r="J96" s="471"/>
      <c r="AE96" s="471"/>
      <c r="AF96" s="471"/>
      <c r="AG96" s="471"/>
      <c r="AH96" s="471"/>
      <c r="AI96" s="471"/>
      <c r="AJ96" s="471"/>
      <c r="AK96" s="471"/>
      <c r="AL96" s="471"/>
      <c r="AM96" s="471"/>
      <c r="AN96" s="471"/>
      <c r="AO96" s="471"/>
      <c r="AP96" s="471"/>
      <c r="AQ96" s="471"/>
      <c r="AR96" s="471"/>
      <c r="AS96" s="471"/>
      <c r="AT96" s="471"/>
      <c r="AU96" s="471"/>
      <c r="AV96" s="471"/>
      <c r="AW96" s="471"/>
    </row>
    <row r="97" spans="2:49" x14ac:dyDescent="0.25">
      <c r="B97" s="156" t="s">
        <v>495</v>
      </c>
      <c r="C97" s="475">
        <v>-100</v>
      </c>
      <c r="D97" s="475">
        <v>0</v>
      </c>
      <c r="E97" s="475">
        <v>-100</v>
      </c>
      <c r="F97" s="475">
        <v>-178</v>
      </c>
      <c r="G97" s="473" t="e">
        <f>F97/#REF!</f>
        <v>#REF!</v>
      </c>
      <c r="H97" s="471"/>
      <c r="I97" s="471"/>
      <c r="J97" s="471"/>
      <c r="AE97" s="471"/>
      <c r="AF97" s="471"/>
      <c r="AG97" s="471"/>
      <c r="AH97" s="471"/>
      <c r="AI97" s="471"/>
      <c r="AJ97" s="471"/>
      <c r="AK97" s="471"/>
      <c r="AL97" s="471"/>
      <c r="AM97" s="471"/>
      <c r="AN97" s="471"/>
      <c r="AO97" s="471"/>
      <c r="AP97" s="471"/>
      <c r="AQ97" s="471"/>
      <c r="AR97" s="471"/>
      <c r="AS97" s="471"/>
      <c r="AT97" s="471"/>
      <c r="AU97" s="471"/>
      <c r="AV97" s="471"/>
      <c r="AW97" s="471"/>
    </row>
    <row r="98" spans="2:49" x14ac:dyDescent="0.25">
      <c r="B98" s="474" t="s">
        <v>496</v>
      </c>
      <c r="C98" s="472">
        <v>-1500</v>
      </c>
      <c r="D98" s="472">
        <v>-217.65</v>
      </c>
      <c r="E98" s="472">
        <v>-1282</v>
      </c>
      <c r="F98" s="472">
        <v>-1456</v>
      </c>
      <c r="G98" s="473" t="e">
        <f>F98/#REF!</f>
        <v>#REF!</v>
      </c>
      <c r="H98" s="471"/>
      <c r="I98" s="471"/>
      <c r="J98" s="471"/>
      <c r="AE98" s="471"/>
      <c r="AF98" s="471"/>
      <c r="AG98" s="471"/>
      <c r="AH98" s="471"/>
      <c r="AI98" s="471"/>
      <c r="AJ98" s="471"/>
      <c r="AK98" s="471"/>
      <c r="AL98" s="471"/>
      <c r="AM98" s="471"/>
      <c r="AN98" s="471"/>
      <c r="AO98" s="471"/>
      <c r="AP98" s="471"/>
      <c r="AQ98" s="471"/>
      <c r="AR98" s="471"/>
      <c r="AS98" s="471"/>
      <c r="AT98" s="471"/>
      <c r="AU98" s="471"/>
      <c r="AV98" s="471"/>
      <c r="AW98" s="471"/>
    </row>
    <row r="99" spans="2:49" x14ac:dyDescent="0.25">
      <c r="B99" s="156" t="s">
        <v>497</v>
      </c>
      <c r="C99" s="475">
        <v>-400</v>
      </c>
      <c r="D99" s="475">
        <v>0</v>
      </c>
      <c r="E99" s="475">
        <v>-400</v>
      </c>
      <c r="F99" s="475">
        <v>0</v>
      </c>
      <c r="G99" s="473" t="e">
        <f>F99/#REF!</f>
        <v>#REF!</v>
      </c>
      <c r="H99" s="471"/>
      <c r="I99" s="471"/>
      <c r="J99" s="471"/>
      <c r="AE99" s="471"/>
      <c r="AF99" s="471"/>
      <c r="AG99" s="471"/>
      <c r="AH99" s="471"/>
      <c r="AI99" s="471"/>
      <c r="AJ99" s="471"/>
      <c r="AK99" s="471"/>
      <c r="AL99" s="471"/>
      <c r="AM99" s="471"/>
      <c r="AN99" s="471"/>
      <c r="AO99" s="471"/>
      <c r="AP99" s="471"/>
      <c r="AQ99" s="471"/>
      <c r="AR99" s="471"/>
      <c r="AS99" s="471"/>
      <c r="AT99" s="471"/>
      <c r="AU99" s="471"/>
      <c r="AV99" s="471"/>
      <c r="AW99" s="471"/>
    </row>
    <row r="100" spans="2:49" x14ac:dyDescent="0.25">
      <c r="C100" s="475"/>
      <c r="D100" s="475"/>
      <c r="E100" s="475"/>
      <c r="F100" s="475"/>
      <c r="G100" s="473" t="e">
        <f>F100/#REF!</f>
        <v>#REF!</v>
      </c>
      <c r="H100" s="471"/>
      <c r="I100" s="471"/>
      <c r="J100" s="471"/>
      <c r="AE100" s="471"/>
      <c r="AF100" s="471"/>
      <c r="AG100" s="471"/>
      <c r="AH100" s="471"/>
      <c r="AI100" s="471"/>
      <c r="AJ100" s="471"/>
      <c r="AK100" s="471"/>
      <c r="AL100" s="471"/>
      <c r="AM100" s="471"/>
      <c r="AN100" s="471"/>
      <c r="AO100" s="471"/>
      <c r="AP100" s="471"/>
      <c r="AQ100" s="471"/>
      <c r="AR100" s="471"/>
      <c r="AS100" s="471"/>
      <c r="AT100" s="471"/>
      <c r="AU100" s="471"/>
      <c r="AV100" s="471"/>
      <c r="AW100" s="471"/>
    </row>
    <row r="101" spans="2:49" x14ac:dyDescent="0.25">
      <c r="B101" s="474" t="s">
        <v>498</v>
      </c>
      <c r="C101" s="472">
        <v>-564225</v>
      </c>
      <c r="D101" s="472">
        <v>-168883.02</v>
      </c>
      <c r="E101" s="472">
        <v>-395342</v>
      </c>
      <c r="F101" s="472">
        <v>-834336</v>
      </c>
      <c r="G101" s="473" t="e">
        <f>F101/#REF!</f>
        <v>#REF!</v>
      </c>
      <c r="H101" s="471"/>
      <c r="I101" s="471"/>
      <c r="J101" s="471"/>
      <c r="AE101" s="471"/>
      <c r="AF101" s="471"/>
      <c r="AG101" s="471"/>
      <c r="AH101" s="471"/>
      <c r="AI101" s="471"/>
      <c r="AJ101" s="471"/>
      <c r="AK101" s="471"/>
      <c r="AL101" s="471"/>
      <c r="AM101" s="471"/>
      <c r="AN101" s="471"/>
      <c r="AO101" s="471"/>
      <c r="AP101" s="471"/>
      <c r="AQ101" s="471"/>
      <c r="AR101" s="471"/>
      <c r="AS101" s="471"/>
      <c r="AT101" s="471"/>
      <c r="AU101" s="471"/>
      <c r="AV101" s="471"/>
      <c r="AW101" s="471"/>
    </row>
    <row r="102" spans="2:49" x14ac:dyDescent="0.25">
      <c r="C102" s="475"/>
      <c r="D102" s="475"/>
      <c r="E102" s="475"/>
      <c r="F102" s="475"/>
      <c r="G102" s="473" t="e">
        <f>F102/#REF!</f>
        <v>#REF!</v>
      </c>
      <c r="H102" s="471"/>
      <c r="I102" s="471"/>
      <c r="J102" s="471"/>
      <c r="AE102" s="471"/>
      <c r="AF102" s="471"/>
      <c r="AG102" s="471"/>
      <c r="AH102" s="471"/>
      <c r="AI102" s="471"/>
      <c r="AJ102" s="471"/>
      <c r="AK102" s="471"/>
      <c r="AL102" s="471"/>
      <c r="AM102" s="471"/>
      <c r="AN102" s="471"/>
      <c r="AO102" s="471"/>
      <c r="AP102" s="471"/>
      <c r="AQ102" s="471"/>
      <c r="AR102" s="471"/>
      <c r="AS102" s="471"/>
      <c r="AT102" s="471"/>
      <c r="AU102" s="471"/>
      <c r="AV102" s="471"/>
      <c r="AW102" s="471"/>
    </row>
    <row r="103" spans="2:49" x14ac:dyDescent="0.25">
      <c r="B103" s="474" t="s">
        <v>499</v>
      </c>
      <c r="C103" s="472">
        <v>-564225</v>
      </c>
      <c r="D103" s="472">
        <v>-168883.02</v>
      </c>
      <c r="E103" s="472">
        <v>-395342</v>
      </c>
      <c r="F103" s="472">
        <v>-834336</v>
      </c>
      <c r="G103" s="473" t="e">
        <f>F103/#REF!</f>
        <v>#REF!</v>
      </c>
      <c r="H103" s="471"/>
      <c r="I103" s="471"/>
      <c r="J103" s="471"/>
      <c r="AE103" s="471"/>
      <c r="AF103" s="471"/>
      <c r="AG103" s="471"/>
      <c r="AH103" s="471"/>
      <c r="AI103" s="471"/>
      <c r="AJ103" s="471"/>
      <c r="AK103" s="471"/>
      <c r="AL103" s="471"/>
      <c r="AM103" s="471"/>
      <c r="AN103" s="471"/>
      <c r="AO103" s="471"/>
      <c r="AP103" s="471"/>
      <c r="AQ103" s="471"/>
      <c r="AR103" s="471"/>
      <c r="AS103" s="471"/>
      <c r="AT103" s="471"/>
      <c r="AU103" s="471"/>
      <c r="AV103" s="471"/>
      <c r="AW103" s="471"/>
    </row>
    <row r="104" spans="2:49" x14ac:dyDescent="0.25">
      <c r="C104" s="475"/>
      <c r="D104" s="475"/>
      <c r="E104" s="475"/>
      <c r="F104" s="475"/>
      <c r="G104" s="473" t="e">
        <f>F104/#REF!</f>
        <v>#REF!</v>
      </c>
      <c r="H104" s="471"/>
      <c r="I104" s="471"/>
      <c r="J104" s="471"/>
      <c r="AE104" s="471"/>
      <c r="AF104" s="471"/>
      <c r="AG104" s="471"/>
      <c r="AH104" s="471"/>
      <c r="AI104" s="471"/>
      <c r="AJ104" s="471"/>
      <c r="AK104" s="471"/>
      <c r="AL104" s="471"/>
      <c r="AM104" s="471"/>
      <c r="AN104" s="471"/>
      <c r="AO104" s="471"/>
      <c r="AP104" s="471"/>
      <c r="AQ104" s="471"/>
      <c r="AR104" s="471"/>
      <c r="AS104" s="471"/>
      <c r="AT104" s="471"/>
      <c r="AU104" s="471"/>
      <c r="AV104" s="471"/>
      <c r="AW104" s="471"/>
    </row>
    <row r="105" spans="2:49" x14ac:dyDescent="0.25">
      <c r="B105" s="474" t="s">
        <v>500</v>
      </c>
      <c r="C105" s="472">
        <v>-564225</v>
      </c>
      <c r="D105" s="472">
        <v>-168883.02</v>
      </c>
      <c r="E105" s="472">
        <v>-395342</v>
      </c>
      <c r="F105" s="472">
        <v>-834336</v>
      </c>
      <c r="G105" s="473" t="e">
        <f>F105/#REF!</f>
        <v>#REF!</v>
      </c>
      <c r="H105" s="471"/>
      <c r="I105" s="471"/>
      <c r="J105" s="471"/>
      <c r="AE105" s="471"/>
      <c r="AF105" s="471"/>
      <c r="AG105" s="471"/>
      <c r="AH105" s="471"/>
      <c r="AI105" s="471"/>
      <c r="AJ105" s="471"/>
      <c r="AK105" s="471"/>
      <c r="AL105" s="471"/>
      <c r="AM105" s="471"/>
      <c r="AN105" s="471"/>
      <c r="AO105" s="471"/>
      <c r="AP105" s="471"/>
      <c r="AQ105" s="471"/>
      <c r="AR105" s="471"/>
      <c r="AS105" s="471"/>
      <c r="AT105" s="471"/>
      <c r="AU105" s="471"/>
      <c r="AV105" s="471"/>
      <c r="AW105" s="471"/>
    </row>
    <row r="106" spans="2:49" x14ac:dyDescent="0.25">
      <c r="C106" s="475"/>
      <c r="D106" s="475"/>
      <c r="E106" s="475"/>
      <c r="F106" s="475"/>
      <c r="G106" s="473" t="e">
        <f>F106/#REF!</f>
        <v>#REF!</v>
      </c>
      <c r="H106" s="471"/>
      <c r="I106" s="471"/>
      <c r="J106" s="471"/>
      <c r="AE106" s="471"/>
      <c r="AF106" s="471"/>
      <c r="AG106" s="471"/>
      <c r="AH106" s="471"/>
      <c r="AI106" s="471"/>
      <c r="AJ106" s="471"/>
      <c r="AK106" s="471"/>
      <c r="AL106" s="471"/>
      <c r="AM106" s="471"/>
      <c r="AN106" s="471"/>
      <c r="AO106" s="471"/>
      <c r="AP106" s="471"/>
      <c r="AQ106" s="471"/>
      <c r="AR106" s="471"/>
      <c r="AS106" s="471"/>
      <c r="AT106" s="471"/>
      <c r="AU106" s="471"/>
      <c r="AV106" s="471"/>
      <c r="AW106" s="471"/>
    </row>
    <row r="107" spans="2:49" x14ac:dyDescent="0.25">
      <c r="B107" s="474" t="s">
        <v>501</v>
      </c>
      <c r="C107" s="472">
        <v>-564225</v>
      </c>
      <c r="D107" s="472">
        <v>-168883.02</v>
      </c>
      <c r="E107" s="472">
        <v>-395342</v>
      </c>
      <c r="F107" s="472">
        <v>-834336</v>
      </c>
      <c r="G107" s="473" t="e">
        <f>F107/#REF!</f>
        <v>#REF!</v>
      </c>
      <c r="H107" s="471"/>
      <c r="I107" s="471"/>
      <c r="J107" s="471"/>
      <c r="AE107" s="471"/>
      <c r="AF107" s="471"/>
      <c r="AG107" s="471"/>
      <c r="AH107" s="471"/>
      <c r="AI107" s="471"/>
      <c r="AJ107" s="471"/>
      <c r="AK107" s="471"/>
      <c r="AL107" s="471"/>
      <c r="AM107" s="471"/>
      <c r="AN107" s="471"/>
      <c r="AO107" s="471"/>
      <c r="AP107" s="471"/>
      <c r="AQ107" s="471"/>
      <c r="AR107" s="471"/>
      <c r="AS107" s="471"/>
      <c r="AT107" s="471"/>
      <c r="AU107" s="471"/>
      <c r="AV107" s="471"/>
      <c r="AW107" s="471"/>
    </row>
    <row r="108" spans="2:49" x14ac:dyDescent="0.25">
      <c r="B108" s="471"/>
      <c r="C108" s="471"/>
      <c r="D108" s="471"/>
      <c r="E108" s="471"/>
      <c r="F108" s="471"/>
      <c r="G108" s="473" t="e">
        <f>F108/#REF!</f>
        <v>#REF!</v>
      </c>
      <c r="H108" s="471"/>
      <c r="I108" s="471"/>
      <c r="J108" s="471"/>
      <c r="AE108" s="471"/>
      <c r="AF108" s="471"/>
      <c r="AG108" s="471"/>
      <c r="AH108" s="471"/>
      <c r="AI108" s="471"/>
      <c r="AJ108" s="471"/>
      <c r="AK108" s="471"/>
      <c r="AL108" s="471"/>
      <c r="AM108" s="471"/>
      <c r="AN108" s="471"/>
      <c r="AO108" s="471"/>
      <c r="AP108" s="471"/>
      <c r="AQ108" s="471"/>
      <c r="AR108" s="471"/>
      <c r="AS108" s="471"/>
      <c r="AT108" s="471"/>
      <c r="AU108" s="471"/>
      <c r="AV108" s="471"/>
      <c r="AW108" s="471"/>
    </row>
    <row r="109" spans="2:49" x14ac:dyDescent="0.25">
      <c r="B109" s="471"/>
      <c r="C109" s="471"/>
      <c r="D109" s="471"/>
      <c r="E109" s="471"/>
      <c r="F109" s="471"/>
      <c r="G109" s="473" t="e">
        <f>F109/#REF!</f>
        <v>#REF!</v>
      </c>
      <c r="H109" s="471"/>
      <c r="I109" s="471"/>
      <c r="J109" s="471"/>
      <c r="AE109" s="471"/>
      <c r="AF109" s="471"/>
      <c r="AG109" s="471"/>
      <c r="AH109" s="471"/>
      <c r="AI109" s="471"/>
      <c r="AJ109" s="471"/>
      <c r="AK109" s="471"/>
      <c r="AL109" s="471"/>
      <c r="AM109" s="471"/>
      <c r="AN109" s="471"/>
      <c r="AO109" s="471"/>
      <c r="AP109" s="471"/>
      <c r="AQ109" s="471"/>
      <c r="AR109" s="471"/>
      <c r="AS109" s="471"/>
      <c r="AT109" s="471"/>
      <c r="AU109" s="471"/>
      <c r="AV109" s="471"/>
      <c r="AW109" s="471"/>
    </row>
    <row r="110" spans="2:49" x14ac:dyDescent="0.25">
      <c r="B110" s="471"/>
      <c r="C110" s="471"/>
      <c r="D110" s="471"/>
      <c r="E110" s="471"/>
      <c r="F110" s="471"/>
      <c r="G110" s="473" t="e">
        <f>F110/#REF!</f>
        <v>#REF!</v>
      </c>
      <c r="H110" s="471"/>
      <c r="I110" s="471"/>
      <c r="J110" s="471"/>
      <c r="AE110" s="471"/>
      <c r="AF110" s="471"/>
      <c r="AG110" s="471"/>
      <c r="AH110" s="471"/>
      <c r="AI110" s="471"/>
      <c r="AJ110" s="471"/>
      <c r="AK110" s="471"/>
      <c r="AL110" s="471"/>
      <c r="AM110" s="471"/>
      <c r="AN110" s="471"/>
      <c r="AO110" s="471"/>
      <c r="AP110" s="471"/>
      <c r="AQ110" s="471"/>
      <c r="AR110" s="471"/>
      <c r="AS110" s="471"/>
      <c r="AT110" s="471"/>
      <c r="AU110" s="471"/>
      <c r="AV110" s="471"/>
      <c r="AW110" s="471"/>
    </row>
    <row r="111" spans="2:49" x14ac:dyDescent="0.25">
      <c r="B111" s="471"/>
      <c r="C111" s="471"/>
      <c r="D111" s="471"/>
      <c r="E111" s="471"/>
      <c r="F111" s="471"/>
      <c r="G111" s="473" t="e">
        <f>F111/#REF!</f>
        <v>#REF!</v>
      </c>
      <c r="H111" s="471"/>
      <c r="I111" s="471"/>
      <c r="J111" s="471"/>
      <c r="AE111" s="471"/>
      <c r="AF111" s="471"/>
      <c r="AG111" s="471"/>
      <c r="AH111" s="471"/>
      <c r="AI111" s="471"/>
      <c r="AJ111" s="471"/>
      <c r="AK111" s="471"/>
      <c r="AL111" s="471"/>
      <c r="AM111" s="471"/>
      <c r="AN111" s="471"/>
      <c r="AO111" s="471"/>
      <c r="AP111" s="471"/>
      <c r="AQ111" s="471"/>
      <c r="AR111" s="471"/>
      <c r="AS111" s="471"/>
      <c r="AT111" s="471"/>
      <c r="AU111" s="471"/>
      <c r="AV111" s="471"/>
      <c r="AW111" s="471"/>
    </row>
    <row r="112" spans="2:49" x14ac:dyDescent="0.25">
      <c r="B112" s="471"/>
      <c r="C112" s="471"/>
      <c r="D112" s="471"/>
      <c r="E112" s="471"/>
      <c r="F112" s="471"/>
      <c r="G112" s="473" t="e">
        <f>F112/#REF!</f>
        <v>#REF!</v>
      </c>
      <c r="H112" s="471"/>
      <c r="I112" s="471"/>
      <c r="J112" s="471"/>
      <c r="AE112" s="471"/>
      <c r="AF112" s="471"/>
      <c r="AG112" s="471"/>
      <c r="AH112" s="471"/>
      <c r="AI112" s="471"/>
      <c r="AJ112" s="471"/>
      <c r="AK112" s="471"/>
      <c r="AL112" s="471"/>
      <c r="AM112" s="471"/>
      <c r="AN112" s="471"/>
      <c r="AO112" s="471"/>
      <c r="AP112" s="471"/>
      <c r="AQ112" s="471"/>
      <c r="AR112" s="471"/>
      <c r="AS112" s="471"/>
      <c r="AT112" s="471"/>
      <c r="AU112" s="471"/>
      <c r="AV112" s="471"/>
      <c r="AW112" s="471"/>
    </row>
    <row r="113" spans="2:49" x14ac:dyDescent="0.25">
      <c r="B113" s="471"/>
      <c r="C113" s="471"/>
      <c r="D113" s="471"/>
      <c r="E113" s="471"/>
      <c r="F113" s="471"/>
      <c r="G113" s="473" t="e">
        <f>F113/#REF!</f>
        <v>#REF!</v>
      </c>
      <c r="H113" s="471"/>
      <c r="I113" s="471"/>
      <c r="J113" s="471"/>
      <c r="AE113" s="471"/>
      <c r="AF113" s="471"/>
      <c r="AG113" s="471"/>
      <c r="AH113" s="471"/>
      <c r="AI113" s="471"/>
      <c r="AJ113" s="471"/>
      <c r="AK113" s="471"/>
      <c r="AL113" s="471"/>
      <c r="AM113" s="471"/>
      <c r="AN113" s="471"/>
      <c r="AO113" s="471"/>
      <c r="AP113" s="471"/>
      <c r="AQ113" s="471"/>
      <c r="AR113" s="471"/>
      <c r="AS113" s="471"/>
      <c r="AT113" s="471"/>
      <c r="AU113" s="471"/>
      <c r="AV113" s="471"/>
      <c r="AW113" s="471"/>
    </row>
    <row r="114" spans="2:49" x14ac:dyDescent="0.25">
      <c r="B114" s="471"/>
      <c r="C114" s="471"/>
      <c r="D114" s="471"/>
      <c r="E114" s="471"/>
      <c r="F114" s="471"/>
      <c r="G114" s="473" t="e">
        <f>F114/#REF!</f>
        <v>#REF!</v>
      </c>
      <c r="H114" s="471"/>
      <c r="I114" s="471"/>
      <c r="J114" s="471"/>
      <c r="AE114" s="471"/>
      <c r="AF114" s="471"/>
      <c r="AG114" s="471"/>
      <c r="AH114" s="471"/>
      <c r="AI114" s="471"/>
      <c r="AJ114" s="471"/>
      <c r="AK114" s="471"/>
      <c r="AL114" s="471"/>
      <c r="AM114" s="471"/>
      <c r="AN114" s="471"/>
      <c r="AO114" s="471"/>
      <c r="AP114" s="471"/>
      <c r="AQ114" s="471"/>
      <c r="AR114" s="471"/>
      <c r="AS114" s="471"/>
      <c r="AT114" s="471"/>
      <c r="AU114" s="471"/>
      <c r="AV114" s="471"/>
      <c r="AW114" s="471"/>
    </row>
    <row r="115" spans="2:49" x14ac:dyDescent="0.25">
      <c r="B115" s="471"/>
      <c r="C115" s="471"/>
      <c r="D115" s="471"/>
      <c r="E115" s="471"/>
      <c r="F115" s="471"/>
      <c r="G115" s="473" t="e">
        <f>F115/#REF!</f>
        <v>#REF!</v>
      </c>
      <c r="H115" s="471"/>
      <c r="I115" s="471"/>
      <c r="J115" s="471"/>
      <c r="AE115" s="471"/>
      <c r="AF115" s="471"/>
      <c r="AG115" s="471"/>
      <c r="AH115" s="471"/>
      <c r="AI115" s="471"/>
      <c r="AJ115" s="471"/>
      <c r="AK115" s="471"/>
      <c r="AL115" s="471"/>
      <c r="AM115" s="471"/>
      <c r="AN115" s="471"/>
      <c r="AO115" s="471"/>
      <c r="AP115" s="471"/>
      <c r="AQ115" s="471"/>
      <c r="AR115" s="471"/>
      <c r="AS115" s="471"/>
      <c r="AT115" s="471"/>
      <c r="AU115" s="471"/>
      <c r="AV115" s="471"/>
      <c r="AW115" s="471"/>
    </row>
    <row r="116" spans="2:49" x14ac:dyDescent="0.25">
      <c r="B116" s="471"/>
      <c r="C116" s="471"/>
      <c r="D116" s="471"/>
      <c r="E116" s="471"/>
      <c r="F116" s="471"/>
      <c r="G116" s="473" t="e">
        <f>F116/#REF!</f>
        <v>#REF!</v>
      </c>
      <c r="H116" s="471"/>
      <c r="I116" s="471"/>
      <c r="J116" s="471"/>
      <c r="AE116" s="471"/>
      <c r="AF116" s="471"/>
      <c r="AG116" s="471"/>
      <c r="AH116" s="471"/>
      <c r="AI116" s="471"/>
      <c r="AJ116" s="471"/>
      <c r="AK116" s="471"/>
      <c r="AL116" s="471"/>
      <c r="AM116" s="471"/>
      <c r="AN116" s="471"/>
      <c r="AO116" s="471"/>
      <c r="AP116" s="471"/>
      <c r="AQ116" s="471"/>
      <c r="AR116" s="471"/>
      <c r="AS116" s="471"/>
      <c r="AT116" s="471"/>
      <c r="AU116" s="471"/>
      <c r="AV116" s="471"/>
      <c r="AW116" s="471"/>
    </row>
    <row r="117" spans="2:49" x14ac:dyDescent="0.25">
      <c r="B117" s="471"/>
      <c r="C117" s="471"/>
      <c r="D117" s="471"/>
      <c r="E117" s="471"/>
      <c r="F117" s="471"/>
      <c r="G117" s="473" t="e">
        <f>F117/#REF!</f>
        <v>#REF!</v>
      </c>
      <c r="H117" s="471"/>
      <c r="I117" s="471"/>
      <c r="J117" s="471"/>
      <c r="AE117" s="471"/>
      <c r="AF117" s="471"/>
      <c r="AG117" s="471"/>
      <c r="AH117" s="471"/>
      <c r="AI117" s="471"/>
      <c r="AJ117" s="471"/>
      <c r="AK117" s="471"/>
      <c r="AL117" s="471"/>
      <c r="AM117" s="471"/>
      <c r="AN117" s="471"/>
      <c r="AO117" s="471"/>
      <c r="AP117" s="471"/>
      <c r="AQ117" s="471"/>
      <c r="AR117" s="471"/>
      <c r="AS117" s="471"/>
      <c r="AT117" s="471"/>
      <c r="AU117" s="471"/>
      <c r="AV117" s="471"/>
      <c r="AW117" s="471"/>
    </row>
    <row r="118" spans="2:49" ht="23.4" customHeight="1" x14ac:dyDescent="0.3">
      <c r="B118" s="126" t="s">
        <v>502</v>
      </c>
      <c r="C118" s="731" t="s">
        <v>503</v>
      </c>
      <c r="D118" s="731"/>
      <c r="E118" s="731"/>
      <c r="F118" s="731"/>
      <c r="G118" s="473" t="e">
        <f>F118/#REF!</f>
        <v>#REF!</v>
      </c>
      <c r="H118" s="471"/>
      <c r="I118" s="471"/>
      <c r="J118" s="471"/>
      <c r="AE118" s="471"/>
      <c r="AF118" s="471"/>
      <c r="AG118" s="471"/>
      <c r="AH118" s="471"/>
      <c r="AI118" s="471"/>
      <c r="AJ118" s="471"/>
      <c r="AK118" s="471"/>
      <c r="AL118" s="471"/>
      <c r="AM118" s="471"/>
      <c r="AN118" s="471"/>
      <c r="AO118" s="471"/>
      <c r="AP118" s="471"/>
      <c r="AQ118" s="471"/>
      <c r="AR118" s="471"/>
      <c r="AS118" s="471"/>
      <c r="AT118" s="471"/>
      <c r="AU118" s="471"/>
      <c r="AV118" s="471"/>
      <c r="AW118" s="471"/>
    </row>
    <row r="119" spans="2:49" ht="14.4" x14ac:dyDescent="0.3">
      <c r="B119" s="119" t="s">
        <v>440</v>
      </c>
      <c r="C119" s="475">
        <v>78500</v>
      </c>
      <c r="D119" s="475">
        <v>14253.67</v>
      </c>
      <c r="E119" s="475">
        <v>64246</v>
      </c>
      <c r="F119" s="475">
        <v>81945</v>
      </c>
      <c r="G119" s="473" t="e">
        <f>F119/#REF!</f>
        <v>#REF!</v>
      </c>
      <c r="H119" s="471"/>
      <c r="I119" s="471"/>
      <c r="J119" s="471"/>
      <c r="AE119" s="471"/>
      <c r="AF119" s="471"/>
      <c r="AG119" s="471"/>
      <c r="AH119" s="471"/>
      <c r="AI119" s="471"/>
      <c r="AJ119" s="471"/>
      <c r="AK119" s="471"/>
      <c r="AL119" s="471"/>
      <c r="AM119" s="471"/>
      <c r="AN119" s="471"/>
      <c r="AO119" s="471"/>
      <c r="AP119" s="471"/>
      <c r="AQ119" s="471"/>
      <c r="AR119" s="471"/>
      <c r="AS119" s="471"/>
      <c r="AT119" s="471"/>
      <c r="AU119" s="471"/>
      <c r="AV119" s="471"/>
      <c r="AW119" s="471"/>
    </row>
    <row r="120" spans="2:49" x14ac:dyDescent="0.25">
      <c r="B120" s="474" t="s">
        <v>441</v>
      </c>
      <c r="C120" s="472">
        <v>0</v>
      </c>
      <c r="D120" s="472">
        <v>200</v>
      </c>
      <c r="E120" s="472">
        <v>-200</v>
      </c>
      <c r="F120" s="472">
        <v>650</v>
      </c>
      <c r="G120" s="473" t="e">
        <f>F120/#REF!</f>
        <v>#REF!</v>
      </c>
      <c r="H120" s="471"/>
      <c r="I120" s="471"/>
      <c r="J120" s="471"/>
      <c r="AE120" s="471"/>
      <c r="AF120" s="471"/>
      <c r="AG120" s="471"/>
      <c r="AH120" s="471"/>
      <c r="AI120" s="471"/>
      <c r="AJ120" s="471"/>
      <c r="AK120" s="471"/>
      <c r="AL120" s="471"/>
      <c r="AM120" s="471"/>
      <c r="AN120" s="471"/>
      <c r="AO120" s="471"/>
      <c r="AP120" s="471"/>
      <c r="AQ120" s="471"/>
      <c r="AR120" s="471"/>
      <c r="AS120" s="471"/>
      <c r="AT120" s="471"/>
      <c r="AU120" s="471"/>
      <c r="AV120" s="471"/>
      <c r="AW120" s="471"/>
    </row>
    <row r="121" spans="2:49" x14ac:dyDescent="0.25">
      <c r="B121" s="156" t="s">
        <v>442</v>
      </c>
      <c r="C121" s="475">
        <v>0</v>
      </c>
      <c r="D121" s="475">
        <v>200</v>
      </c>
      <c r="E121" s="475">
        <v>-200</v>
      </c>
      <c r="F121" s="475">
        <v>650</v>
      </c>
      <c r="G121" s="473" t="e">
        <f>F121/#REF!</f>
        <v>#REF!</v>
      </c>
      <c r="H121" s="471"/>
      <c r="I121" s="471"/>
      <c r="J121" s="471"/>
      <c r="AE121" s="471"/>
      <c r="AF121" s="471"/>
      <c r="AG121" s="471"/>
      <c r="AH121" s="471"/>
      <c r="AI121" s="471"/>
      <c r="AJ121" s="471"/>
      <c r="AK121" s="471"/>
      <c r="AL121" s="471"/>
      <c r="AM121" s="471"/>
      <c r="AN121" s="471"/>
      <c r="AO121" s="471"/>
      <c r="AP121" s="471"/>
      <c r="AQ121" s="471"/>
      <c r="AR121" s="471"/>
      <c r="AS121" s="471"/>
      <c r="AT121" s="471"/>
      <c r="AU121" s="471"/>
      <c r="AV121" s="471"/>
      <c r="AW121" s="471"/>
    </row>
    <row r="122" spans="2:49" x14ac:dyDescent="0.25">
      <c r="B122" s="474" t="s">
        <v>443</v>
      </c>
      <c r="C122" s="472">
        <v>72000</v>
      </c>
      <c r="D122" s="472">
        <v>14053.67</v>
      </c>
      <c r="E122" s="472">
        <v>57946</v>
      </c>
      <c r="F122" s="472">
        <v>72505</v>
      </c>
      <c r="G122" s="473" t="e">
        <f>F122/#REF!</f>
        <v>#REF!</v>
      </c>
      <c r="H122" s="471"/>
      <c r="I122" s="471"/>
      <c r="J122" s="471"/>
      <c r="AE122" s="471"/>
      <c r="AF122" s="471"/>
      <c r="AG122" s="471"/>
      <c r="AH122" s="471"/>
      <c r="AI122" s="471"/>
      <c r="AJ122" s="471"/>
      <c r="AK122" s="471"/>
      <c r="AL122" s="471"/>
      <c r="AM122" s="471"/>
      <c r="AN122" s="471"/>
      <c r="AO122" s="471"/>
      <c r="AP122" s="471"/>
      <c r="AQ122" s="471"/>
      <c r="AR122" s="471"/>
      <c r="AS122" s="471"/>
      <c r="AT122" s="471"/>
      <c r="AU122" s="471"/>
      <c r="AV122" s="471"/>
      <c r="AW122" s="471"/>
    </row>
    <row r="123" spans="2:49" x14ac:dyDescent="0.25">
      <c r="B123" s="478" t="s">
        <v>444</v>
      </c>
      <c r="C123" s="479">
        <v>72000</v>
      </c>
      <c r="D123" s="479">
        <v>14053.67</v>
      </c>
      <c r="E123" s="479">
        <v>57946</v>
      </c>
      <c r="F123" s="479">
        <v>72505</v>
      </c>
      <c r="G123" s="473" t="e">
        <f>F123/#REF!</f>
        <v>#REF!</v>
      </c>
      <c r="H123" s="471"/>
      <c r="I123" s="471"/>
      <c r="J123" s="471"/>
      <c r="AE123" s="471"/>
      <c r="AF123" s="471"/>
      <c r="AG123" s="471"/>
      <c r="AH123" s="471"/>
      <c r="AI123" s="471"/>
      <c r="AJ123" s="471"/>
      <c r="AK123" s="471"/>
      <c r="AL123" s="471"/>
      <c r="AM123" s="471"/>
      <c r="AN123" s="471"/>
      <c r="AO123" s="471"/>
      <c r="AP123" s="471"/>
      <c r="AQ123" s="471"/>
      <c r="AR123" s="471"/>
      <c r="AS123" s="471"/>
      <c r="AT123" s="471"/>
      <c r="AU123" s="471"/>
      <c r="AV123" s="471"/>
      <c r="AW123" s="471"/>
    </row>
    <row r="124" spans="2:49" x14ac:dyDescent="0.25">
      <c r="B124" s="474" t="s">
        <v>445</v>
      </c>
      <c r="C124" s="472">
        <v>6500</v>
      </c>
      <c r="D124" s="472">
        <v>0</v>
      </c>
      <c r="E124" s="472">
        <v>6500</v>
      </c>
      <c r="F124" s="472">
        <v>8790</v>
      </c>
      <c r="G124" s="473" t="e">
        <f>F124/#REF!</f>
        <v>#REF!</v>
      </c>
      <c r="H124" s="471"/>
      <c r="I124" s="471"/>
      <c r="J124" s="471"/>
      <c r="AE124" s="471"/>
      <c r="AF124" s="471"/>
      <c r="AG124" s="471"/>
      <c r="AH124" s="471"/>
      <c r="AI124" s="471"/>
      <c r="AJ124" s="471"/>
      <c r="AK124" s="471"/>
      <c r="AL124" s="471"/>
      <c r="AM124" s="471"/>
      <c r="AN124" s="471"/>
      <c r="AO124" s="471"/>
      <c r="AP124" s="471"/>
      <c r="AQ124" s="471"/>
      <c r="AR124" s="471"/>
      <c r="AS124" s="471"/>
      <c r="AT124" s="471"/>
      <c r="AU124" s="471"/>
      <c r="AV124" s="471"/>
      <c r="AW124" s="471"/>
    </row>
    <row r="125" spans="2:49" x14ac:dyDescent="0.25">
      <c r="B125" s="156" t="s">
        <v>446</v>
      </c>
      <c r="C125" s="475">
        <v>6500</v>
      </c>
      <c r="D125" s="475">
        <v>0</v>
      </c>
      <c r="E125" s="475">
        <v>6500</v>
      </c>
      <c r="F125" s="475">
        <v>8790</v>
      </c>
      <c r="G125" s="473" t="e">
        <f>F125/#REF!</f>
        <v>#REF!</v>
      </c>
      <c r="H125" s="471"/>
      <c r="I125" s="471"/>
      <c r="J125" s="471"/>
      <c r="AE125" s="471"/>
      <c r="AF125" s="471"/>
      <c r="AG125" s="471"/>
      <c r="AH125" s="471"/>
      <c r="AI125" s="471"/>
      <c r="AJ125" s="471"/>
      <c r="AK125" s="471"/>
      <c r="AL125" s="471"/>
      <c r="AM125" s="471"/>
      <c r="AN125" s="471"/>
      <c r="AO125" s="471"/>
      <c r="AP125" s="471"/>
      <c r="AQ125" s="471"/>
      <c r="AR125" s="471"/>
      <c r="AS125" s="471"/>
      <c r="AT125" s="471"/>
      <c r="AU125" s="471"/>
      <c r="AV125" s="471"/>
      <c r="AW125" s="471"/>
    </row>
    <row r="126" spans="2:49" x14ac:dyDescent="0.25">
      <c r="B126" s="474"/>
      <c r="C126" s="472"/>
      <c r="D126" s="472"/>
      <c r="E126" s="472"/>
      <c r="F126" s="472"/>
      <c r="G126" s="473" t="e">
        <f>F126/#REF!</f>
        <v>#REF!</v>
      </c>
      <c r="H126" s="471"/>
      <c r="I126" s="471"/>
      <c r="J126" s="471"/>
      <c r="AE126" s="471"/>
      <c r="AF126" s="471"/>
      <c r="AG126" s="471"/>
      <c r="AH126" s="471"/>
      <c r="AI126" s="471"/>
      <c r="AJ126" s="471"/>
      <c r="AK126" s="471"/>
      <c r="AL126" s="471"/>
      <c r="AM126" s="471"/>
      <c r="AN126" s="471"/>
      <c r="AO126" s="471"/>
      <c r="AP126" s="471"/>
      <c r="AQ126" s="471"/>
      <c r="AR126" s="471"/>
      <c r="AS126" s="471"/>
      <c r="AT126" s="471"/>
      <c r="AU126" s="471"/>
      <c r="AV126" s="471"/>
      <c r="AW126" s="471"/>
    </row>
    <row r="127" spans="2:49" ht="14.4" x14ac:dyDescent="0.3">
      <c r="B127" s="119" t="s">
        <v>447</v>
      </c>
      <c r="C127" s="475">
        <v>-764976</v>
      </c>
      <c r="D127" s="475">
        <v>-218097.01</v>
      </c>
      <c r="E127" s="475">
        <v>-546879</v>
      </c>
      <c r="F127" s="475">
        <v>-972570</v>
      </c>
      <c r="G127" s="473" t="e">
        <f>F127/#REF!</f>
        <v>#REF!</v>
      </c>
      <c r="H127" s="471"/>
      <c r="I127" s="471"/>
      <c r="J127" s="471"/>
      <c r="AE127" s="471"/>
      <c r="AF127" s="471"/>
      <c r="AG127" s="471"/>
      <c r="AH127" s="471"/>
      <c r="AI127" s="471"/>
      <c r="AJ127" s="471"/>
      <c r="AK127" s="471"/>
      <c r="AL127" s="471"/>
      <c r="AM127" s="471"/>
      <c r="AN127" s="471"/>
      <c r="AO127" s="471"/>
      <c r="AP127" s="471"/>
      <c r="AQ127" s="471"/>
      <c r="AR127" s="471"/>
      <c r="AS127" s="471"/>
      <c r="AT127" s="471"/>
      <c r="AU127" s="471"/>
      <c r="AV127" s="471"/>
      <c r="AW127" s="471"/>
    </row>
    <row r="128" spans="2:49" ht="14.4" x14ac:dyDescent="0.3">
      <c r="B128" s="137" t="s">
        <v>448</v>
      </c>
      <c r="C128" s="139">
        <v>-705716</v>
      </c>
      <c r="D128" s="139">
        <v>-170364.95</v>
      </c>
      <c r="E128" s="139">
        <v>-535351</v>
      </c>
      <c r="F128" s="139">
        <v>-692895</v>
      </c>
      <c r="G128" s="473" t="e">
        <f>F128/#REF!</f>
        <v>#REF!</v>
      </c>
      <c r="H128" s="471"/>
      <c r="I128" s="471"/>
      <c r="J128" s="471"/>
      <c r="AE128" s="471"/>
      <c r="AF128" s="471"/>
      <c r="AG128" s="471"/>
      <c r="AH128" s="471"/>
      <c r="AI128" s="471"/>
      <c r="AJ128" s="471"/>
      <c r="AK128" s="471"/>
      <c r="AL128" s="471"/>
      <c r="AM128" s="471"/>
      <c r="AN128" s="471"/>
      <c r="AO128" s="471"/>
      <c r="AP128" s="471"/>
      <c r="AQ128" s="471"/>
      <c r="AR128" s="471"/>
      <c r="AS128" s="471"/>
      <c r="AT128" s="471"/>
      <c r="AU128" s="471"/>
      <c r="AV128" s="471"/>
      <c r="AW128" s="471"/>
    </row>
    <row r="129" spans="2:49" x14ac:dyDescent="0.25">
      <c r="B129" s="156" t="s">
        <v>449</v>
      </c>
      <c r="C129" s="475">
        <v>-582724</v>
      </c>
      <c r="D129" s="475">
        <v>-141084.84</v>
      </c>
      <c r="E129" s="475">
        <v>-441639</v>
      </c>
      <c r="F129" s="475">
        <v>-576531</v>
      </c>
      <c r="G129" s="473" t="e">
        <f>F129/#REF!</f>
        <v>#REF!</v>
      </c>
      <c r="H129" s="471"/>
      <c r="I129" s="471"/>
      <c r="J129" s="471"/>
      <c r="AE129" s="471"/>
      <c r="AF129" s="471"/>
      <c r="AG129" s="471"/>
      <c r="AH129" s="471"/>
      <c r="AI129" s="471"/>
      <c r="AJ129" s="471"/>
      <c r="AK129" s="471"/>
      <c r="AL129" s="471"/>
      <c r="AM129" s="471"/>
      <c r="AN129" s="471"/>
      <c r="AO129" s="471"/>
      <c r="AP129" s="471"/>
      <c r="AQ129" s="471"/>
      <c r="AR129" s="471"/>
      <c r="AS129" s="471"/>
      <c r="AT129" s="471"/>
      <c r="AU129" s="471"/>
      <c r="AV129" s="471"/>
      <c r="AW129" s="471"/>
    </row>
    <row r="130" spans="2:49" x14ac:dyDescent="0.25">
      <c r="B130" s="474" t="s">
        <v>450</v>
      </c>
      <c r="C130" s="472">
        <v>-502974</v>
      </c>
      <c r="D130" s="472">
        <v>-99564.86</v>
      </c>
      <c r="E130" s="472">
        <v>-403409</v>
      </c>
      <c r="F130" s="472">
        <v>-422842</v>
      </c>
      <c r="G130" s="473" t="e">
        <f>F130/#REF!</f>
        <v>#REF!</v>
      </c>
      <c r="H130" s="471"/>
      <c r="I130" s="471"/>
      <c r="J130" s="471"/>
      <c r="AE130" s="471"/>
      <c r="AF130" s="471"/>
      <c r="AG130" s="471"/>
      <c r="AH130" s="471"/>
      <c r="AI130" s="471"/>
      <c r="AJ130" s="471"/>
      <c r="AK130" s="471"/>
      <c r="AL130" s="471"/>
      <c r="AM130" s="471"/>
      <c r="AN130" s="471"/>
      <c r="AO130" s="471"/>
      <c r="AP130" s="471"/>
      <c r="AQ130" s="471"/>
      <c r="AR130" s="471"/>
      <c r="AS130" s="471"/>
      <c r="AT130" s="471"/>
      <c r="AU130" s="471"/>
      <c r="AV130" s="471"/>
      <c r="AW130" s="471"/>
    </row>
    <row r="131" spans="2:49" x14ac:dyDescent="0.25">
      <c r="B131" s="156" t="s">
        <v>451</v>
      </c>
      <c r="C131" s="475">
        <v>0</v>
      </c>
      <c r="D131" s="475">
        <v>-24747.49</v>
      </c>
      <c r="E131" s="475">
        <v>24747</v>
      </c>
      <c r="F131" s="475">
        <v>-69189</v>
      </c>
      <c r="G131" s="473" t="e">
        <f>F131/#REF!</f>
        <v>#REF!</v>
      </c>
      <c r="H131" s="471"/>
      <c r="I131" s="471"/>
      <c r="J131" s="471"/>
      <c r="AE131" s="471"/>
      <c r="AF131" s="471"/>
      <c r="AG131" s="471"/>
      <c r="AH131" s="471"/>
      <c r="AI131" s="471"/>
      <c r="AJ131" s="471"/>
      <c r="AK131" s="471"/>
      <c r="AL131" s="471"/>
      <c r="AM131" s="471"/>
      <c r="AN131" s="471"/>
      <c r="AO131" s="471"/>
      <c r="AP131" s="471"/>
      <c r="AQ131" s="471"/>
      <c r="AR131" s="471"/>
      <c r="AS131" s="471"/>
      <c r="AT131" s="471"/>
      <c r="AU131" s="471"/>
      <c r="AV131" s="471"/>
      <c r="AW131" s="471"/>
    </row>
    <row r="132" spans="2:49" x14ac:dyDescent="0.25">
      <c r="B132" s="474" t="s">
        <v>452</v>
      </c>
      <c r="C132" s="472">
        <v>-83830</v>
      </c>
      <c r="D132" s="472">
        <v>-18042.73</v>
      </c>
      <c r="E132" s="472">
        <v>-65787</v>
      </c>
      <c r="F132" s="472">
        <v>-88259</v>
      </c>
      <c r="G132" s="473" t="e">
        <f>F132/#REF!</f>
        <v>#REF!</v>
      </c>
      <c r="H132" s="471"/>
      <c r="I132" s="471"/>
      <c r="J132" s="471"/>
      <c r="AE132" s="471"/>
      <c r="AF132" s="471"/>
      <c r="AG132" s="471"/>
      <c r="AH132" s="471"/>
      <c r="AI132" s="471"/>
      <c r="AJ132" s="471"/>
      <c r="AK132" s="471"/>
      <c r="AL132" s="471"/>
      <c r="AM132" s="471"/>
      <c r="AN132" s="471"/>
      <c r="AO132" s="471"/>
      <c r="AP132" s="471"/>
      <c r="AQ132" s="471"/>
      <c r="AR132" s="471"/>
      <c r="AS132" s="471"/>
      <c r="AT132" s="471"/>
      <c r="AU132" s="471"/>
      <c r="AV132" s="471"/>
      <c r="AW132" s="471"/>
    </row>
    <row r="133" spans="2:49" x14ac:dyDescent="0.25">
      <c r="B133" s="156" t="s">
        <v>504</v>
      </c>
      <c r="C133" s="475">
        <v>0</v>
      </c>
      <c r="D133" s="475">
        <v>0</v>
      </c>
      <c r="E133" s="475">
        <v>0</v>
      </c>
      <c r="F133" s="475">
        <v>-659</v>
      </c>
      <c r="G133" s="473" t="e">
        <f>F133/#REF!</f>
        <v>#REF!</v>
      </c>
      <c r="H133" s="471"/>
      <c r="I133" s="471"/>
      <c r="J133" s="471"/>
      <c r="AE133" s="471"/>
      <c r="AF133" s="471"/>
      <c r="AG133" s="471"/>
      <c r="AH133" s="471"/>
      <c r="AI133" s="471"/>
      <c r="AJ133" s="471"/>
      <c r="AK133" s="471"/>
      <c r="AL133" s="471"/>
      <c r="AM133" s="471"/>
      <c r="AN133" s="471"/>
      <c r="AO133" s="471"/>
      <c r="AP133" s="471"/>
      <c r="AQ133" s="471"/>
      <c r="AR133" s="471"/>
      <c r="AS133" s="471"/>
      <c r="AT133" s="471"/>
      <c r="AU133" s="471"/>
      <c r="AV133" s="471"/>
      <c r="AW133" s="471"/>
    </row>
    <row r="134" spans="2:49" x14ac:dyDescent="0.25">
      <c r="B134" s="474" t="s">
        <v>453</v>
      </c>
      <c r="C134" s="472">
        <v>0</v>
      </c>
      <c r="D134" s="472">
        <v>0</v>
      </c>
      <c r="E134" s="472">
        <v>0</v>
      </c>
      <c r="F134" s="472">
        <v>-10065</v>
      </c>
      <c r="G134" s="473" t="e">
        <f>F134/#REF!</f>
        <v>#REF!</v>
      </c>
      <c r="H134" s="471"/>
      <c r="I134" s="471"/>
      <c r="J134" s="471"/>
      <c r="AE134" s="471"/>
      <c r="AF134" s="471"/>
      <c r="AG134" s="471"/>
      <c r="AH134" s="471"/>
      <c r="AI134" s="471"/>
      <c r="AJ134" s="471"/>
      <c r="AK134" s="471"/>
      <c r="AL134" s="471"/>
      <c r="AM134" s="471"/>
      <c r="AN134" s="471"/>
      <c r="AO134" s="471"/>
      <c r="AP134" s="471"/>
      <c r="AQ134" s="471"/>
      <c r="AR134" s="471"/>
      <c r="AS134" s="471"/>
      <c r="AT134" s="471"/>
      <c r="AU134" s="471"/>
      <c r="AV134" s="471"/>
      <c r="AW134" s="471"/>
    </row>
    <row r="135" spans="2:49" x14ac:dyDescent="0.25">
      <c r="B135" s="156" t="s">
        <v>454</v>
      </c>
      <c r="C135" s="475">
        <v>4080</v>
      </c>
      <c r="D135" s="475">
        <v>1270.24</v>
      </c>
      <c r="E135" s="475">
        <v>2810</v>
      </c>
      <c r="F135" s="475">
        <v>14018</v>
      </c>
      <c r="G135" s="473" t="e">
        <f>F135/#REF!</f>
        <v>#REF!</v>
      </c>
      <c r="H135" s="471"/>
      <c r="I135" s="471"/>
      <c r="J135" s="471"/>
      <c r="AE135" s="471"/>
      <c r="AF135" s="471"/>
      <c r="AG135" s="471"/>
      <c r="AH135" s="471"/>
      <c r="AI135" s="471"/>
      <c r="AJ135" s="471"/>
      <c r="AK135" s="471"/>
      <c r="AL135" s="471"/>
      <c r="AM135" s="471"/>
      <c r="AN135" s="471"/>
      <c r="AO135" s="471"/>
      <c r="AP135" s="471"/>
      <c r="AQ135" s="471"/>
      <c r="AR135" s="471"/>
      <c r="AS135" s="471"/>
      <c r="AT135" s="471"/>
      <c r="AU135" s="471"/>
      <c r="AV135" s="471"/>
      <c r="AW135" s="471"/>
    </row>
    <row r="136" spans="2:49" x14ac:dyDescent="0.25">
      <c r="B136" s="474" t="s">
        <v>455</v>
      </c>
      <c r="C136" s="472">
        <v>0</v>
      </c>
      <c r="D136" s="472">
        <v>0</v>
      </c>
      <c r="E136" s="472">
        <v>0</v>
      </c>
      <c r="F136" s="472">
        <v>465</v>
      </c>
      <c r="G136" s="473" t="e">
        <f>F136/#REF!</f>
        <v>#REF!</v>
      </c>
      <c r="H136" s="471"/>
      <c r="I136" s="471"/>
      <c r="J136" s="471"/>
      <c r="AE136" s="471"/>
      <c r="AF136" s="471"/>
      <c r="AG136" s="471"/>
      <c r="AH136" s="471"/>
      <c r="AI136" s="471"/>
      <c r="AJ136" s="471"/>
      <c r="AK136" s="471"/>
      <c r="AL136" s="471"/>
      <c r="AM136" s="471"/>
      <c r="AN136" s="471"/>
      <c r="AO136" s="471"/>
      <c r="AP136" s="471"/>
      <c r="AQ136" s="471"/>
      <c r="AR136" s="471"/>
      <c r="AS136" s="471"/>
      <c r="AT136" s="471"/>
      <c r="AU136" s="471"/>
      <c r="AV136" s="471"/>
      <c r="AW136" s="471"/>
    </row>
    <row r="137" spans="2:49" ht="14.4" x14ac:dyDescent="0.3">
      <c r="B137" s="119" t="s">
        <v>457</v>
      </c>
      <c r="C137" s="138">
        <v>-122992</v>
      </c>
      <c r="D137" s="138">
        <v>-29280.11</v>
      </c>
      <c r="E137" s="138">
        <v>-93712</v>
      </c>
      <c r="F137" s="138">
        <v>-116364</v>
      </c>
      <c r="G137" s="473" t="e">
        <f>F137/#REF!</f>
        <v>#REF!</v>
      </c>
      <c r="H137" s="471"/>
      <c r="I137" s="471"/>
      <c r="J137" s="471"/>
      <c r="AE137" s="471"/>
      <c r="AF137" s="471"/>
      <c r="AG137" s="471"/>
      <c r="AH137" s="471"/>
      <c r="AI137" s="471"/>
      <c r="AJ137" s="471"/>
      <c r="AK137" s="471"/>
      <c r="AL137" s="471"/>
      <c r="AM137" s="471"/>
      <c r="AN137" s="471"/>
      <c r="AO137" s="471"/>
      <c r="AP137" s="471"/>
      <c r="AQ137" s="471"/>
      <c r="AR137" s="471"/>
      <c r="AS137" s="471"/>
      <c r="AT137" s="471"/>
      <c r="AU137" s="471"/>
      <c r="AV137" s="471"/>
      <c r="AW137" s="471"/>
    </row>
    <row r="138" spans="2:49" x14ac:dyDescent="0.25">
      <c r="B138" s="474" t="s">
        <v>458</v>
      </c>
      <c r="C138" s="472">
        <v>-101164</v>
      </c>
      <c r="D138" s="472">
        <v>-24199.49</v>
      </c>
      <c r="E138" s="472">
        <v>-76965</v>
      </c>
      <c r="F138" s="472">
        <v>-98630</v>
      </c>
      <c r="G138" s="473" t="e">
        <f>F138/#REF!</f>
        <v>#REF!</v>
      </c>
      <c r="H138" s="471"/>
      <c r="I138" s="471"/>
      <c r="J138" s="471"/>
      <c r="AE138" s="471"/>
      <c r="AF138" s="471"/>
      <c r="AG138" s="471"/>
      <c r="AH138" s="471"/>
      <c r="AI138" s="471"/>
      <c r="AJ138" s="471"/>
      <c r="AK138" s="471"/>
      <c r="AL138" s="471"/>
      <c r="AM138" s="471"/>
      <c r="AN138" s="471"/>
      <c r="AO138" s="471"/>
      <c r="AP138" s="471"/>
      <c r="AQ138" s="471"/>
      <c r="AR138" s="471"/>
      <c r="AS138" s="471"/>
      <c r="AT138" s="471"/>
      <c r="AU138" s="471"/>
      <c r="AV138" s="471"/>
      <c r="AW138" s="471"/>
    </row>
    <row r="139" spans="2:49" x14ac:dyDescent="0.25">
      <c r="B139" s="156" t="s">
        <v>459</v>
      </c>
      <c r="C139" s="475">
        <v>-101164</v>
      </c>
      <c r="D139" s="475">
        <v>-24199.49</v>
      </c>
      <c r="E139" s="475">
        <v>-76965</v>
      </c>
      <c r="F139" s="475">
        <v>-97464</v>
      </c>
      <c r="G139" s="473" t="e">
        <f>F139/#REF!</f>
        <v>#REF!</v>
      </c>
      <c r="H139" s="471"/>
      <c r="I139" s="471"/>
      <c r="J139" s="471"/>
      <c r="AE139" s="471"/>
      <c r="AF139" s="471"/>
      <c r="AG139" s="471"/>
      <c r="AH139" s="471"/>
      <c r="AI139" s="471"/>
      <c r="AJ139" s="471"/>
      <c r="AK139" s="471"/>
      <c r="AL139" s="471"/>
      <c r="AM139" s="471"/>
      <c r="AN139" s="471"/>
      <c r="AO139" s="471"/>
      <c r="AP139" s="471"/>
      <c r="AQ139" s="471"/>
      <c r="AR139" s="471"/>
      <c r="AS139" s="471"/>
      <c r="AT139" s="471"/>
      <c r="AU139" s="471"/>
      <c r="AV139" s="471"/>
      <c r="AW139" s="471"/>
    </row>
    <row r="140" spans="2:49" x14ac:dyDescent="0.25">
      <c r="B140" s="474" t="s">
        <v>460</v>
      </c>
      <c r="C140" s="472">
        <v>0</v>
      </c>
      <c r="D140" s="472">
        <v>0</v>
      </c>
      <c r="E140" s="472">
        <v>0</v>
      </c>
      <c r="F140" s="472">
        <v>-1166</v>
      </c>
      <c r="G140" s="473" t="e">
        <f>F140/#REF!</f>
        <v>#REF!</v>
      </c>
      <c r="H140" s="471"/>
      <c r="I140" s="471"/>
      <c r="J140" s="471"/>
      <c r="AE140" s="471"/>
      <c r="AF140" s="471"/>
      <c r="AG140" s="471"/>
      <c r="AH140" s="471"/>
      <c r="AI140" s="471"/>
      <c r="AJ140" s="471"/>
      <c r="AK140" s="471"/>
      <c r="AL140" s="471"/>
      <c r="AM140" s="471"/>
      <c r="AN140" s="471"/>
      <c r="AO140" s="471"/>
      <c r="AP140" s="471"/>
      <c r="AQ140" s="471"/>
      <c r="AR140" s="471"/>
      <c r="AS140" s="471"/>
      <c r="AT140" s="471"/>
      <c r="AU140" s="471"/>
      <c r="AV140" s="471"/>
      <c r="AW140" s="471"/>
    </row>
    <row r="141" spans="2:49" x14ac:dyDescent="0.25">
      <c r="B141" s="156" t="s">
        <v>461</v>
      </c>
      <c r="C141" s="475">
        <v>-21828</v>
      </c>
      <c r="D141" s="475">
        <v>-5080.62</v>
      </c>
      <c r="E141" s="475">
        <v>-16747</v>
      </c>
      <c r="F141" s="475">
        <v>-17733</v>
      </c>
      <c r="G141" s="473" t="e">
        <f>F141/#REF!</f>
        <v>#REF!</v>
      </c>
      <c r="H141" s="471"/>
      <c r="I141" s="471"/>
      <c r="J141" s="471"/>
      <c r="AE141" s="471"/>
      <c r="AF141" s="471"/>
      <c r="AG141" s="471"/>
      <c r="AH141" s="471"/>
      <c r="AI141" s="471"/>
      <c r="AJ141" s="471"/>
      <c r="AK141" s="471"/>
      <c r="AL141" s="471"/>
      <c r="AM141" s="471"/>
      <c r="AN141" s="471"/>
      <c r="AO141" s="471"/>
      <c r="AP141" s="471"/>
      <c r="AQ141" s="471"/>
      <c r="AR141" s="471"/>
      <c r="AS141" s="471"/>
      <c r="AT141" s="471"/>
      <c r="AU141" s="471"/>
      <c r="AV141" s="471"/>
      <c r="AW141" s="471"/>
    </row>
    <row r="142" spans="2:49" x14ac:dyDescent="0.25">
      <c r="B142" s="474" t="s">
        <v>462</v>
      </c>
      <c r="C142" s="472">
        <v>-8976</v>
      </c>
      <c r="D142" s="472">
        <v>-2151.09</v>
      </c>
      <c r="E142" s="472">
        <v>-6825</v>
      </c>
      <c r="F142" s="472">
        <v>-7470</v>
      </c>
      <c r="G142" s="473" t="e">
        <f>F142/#REF!</f>
        <v>#REF!</v>
      </c>
      <c r="H142" s="471"/>
      <c r="I142" s="471"/>
      <c r="J142" s="471"/>
      <c r="AE142" s="471"/>
      <c r="AF142" s="471"/>
      <c r="AG142" s="471"/>
      <c r="AH142" s="471"/>
      <c r="AI142" s="471"/>
      <c r="AJ142" s="471"/>
      <c r="AK142" s="471"/>
      <c r="AL142" s="471"/>
      <c r="AM142" s="471"/>
      <c r="AN142" s="471"/>
      <c r="AO142" s="471"/>
      <c r="AP142" s="471"/>
      <c r="AQ142" s="471"/>
      <c r="AR142" s="471"/>
      <c r="AS142" s="471"/>
      <c r="AT142" s="471"/>
      <c r="AU142" s="471"/>
      <c r="AV142" s="471"/>
      <c r="AW142" s="471"/>
    </row>
    <row r="143" spans="2:49" x14ac:dyDescent="0.25">
      <c r="B143" s="156" t="s">
        <v>463</v>
      </c>
      <c r="C143" s="475">
        <v>-11150</v>
      </c>
      <c r="D143" s="475">
        <v>-2523.73</v>
      </c>
      <c r="E143" s="475">
        <v>-8626</v>
      </c>
      <c r="F143" s="475">
        <v>-8755</v>
      </c>
      <c r="G143" s="473" t="e">
        <f>F143/#REF!</f>
        <v>#REF!</v>
      </c>
      <c r="H143" s="471"/>
      <c r="I143" s="471"/>
      <c r="J143" s="471"/>
      <c r="AE143" s="471"/>
      <c r="AF143" s="471"/>
      <c r="AG143" s="471"/>
      <c r="AH143" s="471"/>
      <c r="AI143" s="471"/>
      <c r="AJ143" s="471"/>
      <c r="AK143" s="471"/>
      <c r="AL143" s="471"/>
      <c r="AM143" s="471"/>
      <c r="AN143" s="471"/>
      <c r="AO143" s="471"/>
      <c r="AP143" s="471"/>
      <c r="AQ143" s="471"/>
      <c r="AR143" s="471"/>
      <c r="AS143" s="471"/>
      <c r="AT143" s="471"/>
      <c r="AU143" s="471"/>
      <c r="AV143" s="471"/>
      <c r="AW143" s="471"/>
    </row>
    <row r="144" spans="2:49" x14ac:dyDescent="0.25">
      <c r="B144" s="474" t="s">
        <v>464</v>
      </c>
      <c r="C144" s="472">
        <v>-1466</v>
      </c>
      <c r="D144" s="472">
        <v>-355.93</v>
      </c>
      <c r="E144" s="472">
        <v>-1110</v>
      </c>
      <c r="F144" s="472">
        <v>-971</v>
      </c>
      <c r="G144" s="473" t="e">
        <f>F144/#REF!</f>
        <v>#REF!</v>
      </c>
      <c r="H144" s="471"/>
      <c r="I144" s="471"/>
      <c r="J144" s="471"/>
      <c r="AE144" s="471"/>
      <c r="AF144" s="471"/>
      <c r="AG144" s="471"/>
      <c r="AH144" s="471"/>
      <c r="AI144" s="471"/>
      <c r="AJ144" s="471"/>
      <c r="AK144" s="471"/>
      <c r="AL144" s="471"/>
      <c r="AM144" s="471"/>
      <c r="AN144" s="471"/>
      <c r="AO144" s="471"/>
      <c r="AP144" s="471"/>
      <c r="AQ144" s="471"/>
      <c r="AR144" s="471"/>
      <c r="AS144" s="471"/>
      <c r="AT144" s="471"/>
      <c r="AU144" s="471"/>
      <c r="AV144" s="471"/>
      <c r="AW144" s="471"/>
    </row>
    <row r="145" spans="2:49" x14ac:dyDescent="0.25">
      <c r="B145" s="156" t="s">
        <v>465</v>
      </c>
      <c r="C145" s="475">
        <v>-236</v>
      </c>
      <c r="D145" s="475">
        <v>-49.87</v>
      </c>
      <c r="E145" s="475">
        <v>-186</v>
      </c>
      <c r="F145" s="475">
        <v>-203</v>
      </c>
      <c r="G145" s="473" t="e">
        <f>F145/#REF!</f>
        <v>#REF!</v>
      </c>
      <c r="H145" s="471"/>
      <c r="I145" s="471"/>
      <c r="J145" s="471"/>
      <c r="AE145" s="471"/>
      <c r="AF145" s="471"/>
      <c r="AG145" s="471"/>
      <c r="AH145" s="471"/>
      <c r="AI145" s="471"/>
      <c r="AJ145" s="471"/>
      <c r="AK145" s="471"/>
      <c r="AL145" s="471"/>
      <c r="AM145" s="471"/>
      <c r="AN145" s="471"/>
      <c r="AO145" s="471"/>
      <c r="AP145" s="471"/>
      <c r="AQ145" s="471"/>
      <c r="AR145" s="471"/>
      <c r="AS145" s="471"/>
      <c r="AT145" s="471"/>
      <c r="AU145" s="471"/>
      <c r="AV145" s="471"/>
      <c r="AW145" s="471"/>
    </row>
    <row r="146" spans="2:49" x14ac:dyDescent="0.25">
      <c r="B146" s="474" t="s">
        <v>466</v>
      </c>
      <c r="C146" s="472">
        <v>0</v>
      </c>
      <c r="D146" s="472">
        <v>0</v>
      </c>
      <c r="E146" s="472">
        <v>0</v>
      </c>
      <c r="F146" s="472">
        <v>-335</v>
      </c>
      <c r="G146" s="473" t="e">
        <f>F146/#REF!</f>
        <v>#REF!</v>
      </c>
      <c r="H146" s="471"/>
      <c r="I146" s="471"/>
      <c r="J146" s="471"/>
      <c r="AE146" s="471"/>
      <c r="AF146" s="471"/>
      <c r="AG146" s="471"/>
      <c r="AH146" s="471"/>
      <c r="AI146" s="471"/>
      <c r="AJ146" s="471"/>
      <c r="AK146" s="471"/>
      <c r="AL146" s="471"/>
      <c r="AM146" s="471"/>
      <c r="AN146" s="471"/>
      <c r="AO146" s="471"/>
      <c r="AP146" s="471"/>
      <c r="AQ146" s="471"/>
      <c r="AR146" s="471"/>
      <c r="AS146" s="471"/>
      <c r="AT146" s="471"/>
      <c r="AU146" s="471"/>
      <c r="AV146" s="471"/>
      <c r="AW146" s="471"/>
    </row>
    <row r="147" spans="2:49" ht="14.4" x14ac:dyDescent="0.3">
      <c r="B147" s="137" t="s">
        <v>467</v>
      </c>
      <c r="C147" s="139">
        <v>-43830</v>
      </c>
      <c r="D147" s="139">
        <v>-23496.99</v>
      </c>
      <c r="E147" s="139">
        <v>-20333</v>
      </c>
      <c r="F147" s="139">
        <v>-180612</v>
      </c>
      <c r="G147" s="473" t="e">
        <f>F147/#REF!</f>
        <v>#REF!</v>
      </c>
      <c r="H147" s="471"/>
      <c r="I147" s="471"/>
      <c r="J147" s="471"/>
      <c r="AE147" s="471"/>
      <c r="AF147" s="471"/>
      <c r="AG147" s="471"/>
      <c r="AH147" s="471"/>
      <c r="AI147" s="471"/>
      <c r="AJ147" s="471"/>
      <c r="AK147" s="471"/>
      <c r="AL147" s="471"/>
      <c r="AM147" s="471"/>
      <c r="AN147" s="471"/>
      <c r="AO147" s="471"/>
      <c r="AP147" s="471"/>
      <c r="AQ147" s="471"/>
      <c r="AR147" s="471"/>
      <c r="AS147" s="471"/>
      <c r="AT147" s="471"/>
      <c r="AU147" s="471"/>
      <c r="AV147" s="471"/>
      <c r="AW147" s="471"/>
    </row>
    <row r="148" spans="2:49" x14ac:dyDescent="0.25">
      <c r="B148" s="156" t="s">
        <v>468</v>
      </c>
      <c r="C148" s="475">
        <v>-500</v>
      </c>
      <c r="D148" s="475">
        <v>0</v>
      </c>
      <c r="E148" s="475">
        <v>-500</v>
      </c>
      <c r="F148" s="475">
        <v>0</v>
      </c>
      <c r="G148" s="473" t="e">
        <f>F148/#REF!</f>
        <v>#REF!</v>
      </c>
      <c r="H148" s="471"/>
      <c r="I148" s="471"/>
      <c r="J148" s="471"/>
      <c r="AE148" s="471"/>
      <c r="AF148" s="471"/>
      <c r="AG148" s="471"/>
      <c r="AH148" s="471"/>
      <c r="AI148" s="471"/>
      <c r="AJ148" s="471"/>
      <c r="AK148" s="471"/>
      <c r="AL148" s="471"/>
      <c r="AM148" s="471"/>
      <c r="AN148" s="471"/>
      <c r="AO148" s="471"/>
      <c r="AP148" s="471"/>
      <c r="AQ148" s="471"/>
      <c r="AR148" s="471"/>
      <c r="AS148" s="471"/>
      <c r="AT148" s="471"/>
      <c r="AU148" s="471"/>
      <c r="AV148" s="471"/>
      <c r="AW148" s="471"/>
    </row>
    <row r="149" spans="2:49" x14ac:dyDescent="0.25">
      <c r="B149" s="474" t="s">
        <v>469</v>
      </c>
      <c r="C149" s="472">
        <v>-300</v>
      </c>
      <c r="D149" s="472">
        <v>-835.75</v>
      </c>
      <c r="E149" s="472">
        <v>536</v>
      </c>
      <c r="F149" s="472">
        <v>-17568</v>
      </c>
      <c r="G149" s="473" t="e">
        <f>F149/#REF!</f>
        <v>#REF!</v>
      </c>
      <c r="H149" s="471"/>
      <c r="I149" s="471"/>
      <c r="J149" s="471"/>
      <c r="AE149" s="471"/>
      <c r="AF149" s="471"/>
      <c r="AG149" s="471"/>
      <c r="AH149" s="471"/>
      <c r="AI149" s="471"/>
      <c r="AJ149" s="471"/>
      <c r="AK149" s="471"/>
      <c r="AL149" s="471"/>
      <c r="AM149" s="471"/>
      <c r="AN149" s="471"/>
      <c r="AO149" s="471"/>
      <c r="AP149" s="471"/>
      <c r="AQ149" s="471"/>
      <c r="AR149" s="471"/>
      <c r="AS149" s="471"/>
      <c r="AT149" s="471"/>
      <c r="AU149" s="471"/>
      <c r="AV149" s="471"/>
      <c r="AW149" s="471"/>
    </row>
    <row r="150" spans="2:49" x14ac:dyDescent="0.25">
      <c r="B150" s="156" t="s">
        <v>470</v>
      </c>
      <c r="C150" s="475">
        <v>-9000</v>
      </c>
      <c r="D150" s="475">
        <v>-2252.52</v>
      </c>
      <c r="E150" s="475">
        <v>-6747</v>
      </c>
      <c r="F150" s="475">
        <v>-12714</v>
      </c>
      <c r="G150" s="473" t="e">
        <f>F150/#REF!</f>
        <v>#REF!</v>
      </c>
      <c r="H150" s="471"/>
      <c r="I150" s="471"/>
      <c r="J150" s="471"/>
      <c r="AE150" s="471"/>
      <c r="AF150" s="471"/>
      <c r="AG150" s="471"/>
      <c r="AH150" s="471"/>
      <c r="AI150" s="471"/>
      <c r="AJ150" s="471"/>
      <c r="AK150" s="471"/>
      <c r="AL150" s="471"/>
      <c r="AM150" s="471"/>
      <c r="AN150" s="471"/>
      <c r="AO150" s="471"/>
      <c r="AP150" s="471"/>
      <c r="AQ150" s="471"/>
      <c r="AR150" s="471"/>
      <c r="AS150" s="471"/>
      <c r="AT150" s="471"/>
      <c r="AU150" s="471"/>
      <c r="AV150" s="471"/>
      <c r="AW150" s="471"/>
    </row>
    <row r="151" spans="2:49" x14ac:dyDescent="0.25">
      <c r="B151" s="474" t="s">
        <v>471</v>
      </c>
      <c r="C151" s="472">
        <v>0</v>
      </c>
      <c r="D151" s="472">
        <v>-1867.71</v>
      </c>
      <c r="E151" s="472">
        <v>1868</v>
      </c>
      <c r="F151" s="472">
        <v>-6610</v>
      </c>
      <c r="G151" s="473" t="e">
        <f>F151/#REF!</f>
        <v>#REF!</v>
      </c>
      <c r="H151" s="471"/>
      <c r="I151" s="471"/>
      <c r="J151" s="471"/>
      <c r="AE151" s="471"/>
      <c r="AF151" s="471"/>
      <c r="AG151" s="471"/>
      <c r="AH151" s="471"/>
      <c r="AI151" s="471"/>
      <c r="AJ151" s="471"/>
      <c r="AK151" s="471"/>
      <c r="AL151" s="471"/>
      <c r="AM151" s="471"/>
      <c r="AN151" s="471"/>
      <c r="AO151" s="471"/>
      <c r="AP151" s="471"/>
      <c r="AQ151" s="471"/>
      <c r="AR151" s="471"/>
      <c r="AS151" s="471"/>
      <c r="AT151" s="471"/>
      <c r="AU151" s="471"/>
      <c r="AV151" s="471"/>
      <c r="AW151" s="471"/>
    </row>
    <row r="152" spans="2:49" x14ac:dyDescent="0.25">
      <c r="B152" s="156" t="s">
        <v>472</v>
      </c>
      <c r="C152" s="475">
        <v>-200</v>
      </c>
      <c r="D152" s="475">
        <v>0</v>
      </c>
      <c r="E152" s="475">
        <v>-200</v>
      </c>
      <c r="F152" s="475">
        <v>0</v>
      </c>
      <c r="G152" s="473" t="e">
        <f>F152/#REF!</f>
        <v>#REF!</v>
      </c>
      <c r="H152" s="471"/>
      <c r="I152" s="471"/>
      <c r="J152" s="471"/>
      <c r="AE152" s="471"/>
      <c r="AF152" s="471"/>
      <c r="AG152" s="471"/>
      <c r="AH152" s="471"/>
      <c r="AI152" s="471"/>
      <c r="AJ152" s="471"/>
      <c r="AK152" s="471"/>
      <c r="AL152" s="471"/>
      <c r="AM152" s="471"/>
      <c r="AN152" s="471"/>
      <c r="AO152" s="471"/>
      <c r="AP152" s="471"/>
      <c r="AQ152" s="471"/>
      <c r="AR152" s="471"/>
      <c r="AS152" s="471"/>
      <c r="AT152" s="471"/>
      <c r="AU152" s="471"/>
      <c r="AV152" s="471"/>
      <c r="AW152" s="471"/>
    </row>
    <row r="153" spans="2:49" x14ac:dyDescent="0.25">
      <c r="B153" s="474" t="s">
        <v>474</v>
      </c>
      <c r="C153" s="472">
        <v>-14000</v>
      </c>
      <c r="D153" s="472">
        <v>-3157.27</v>
      </c>
      <c r="E153" s="472">
        <v>-10843</v>
      </c>
      <c r="F153" s="472">
        <v>-43665</v>
      </c>
      <c r="G153" s="473" t="e">
        <f>F153/#REF!</f>
        <v>#REF!</v>
      </c>
      <c r="H153" s="471"/>
      <c r="I153" s="471"/>
      <c r="J153" s="471"/>
      <c r="AE153" s="471"/>
      <c r="AF153" s="471"/>
      <c r="AG153" s="471"/>
      <c r="AH153" s="471"/>
      <c r="AI153" s="471"/>
      <c r="AJ153" s="471"/>
      <c r="AK153" s="471"/>
      <c r="AL153" s="471"/>
      <c r="AM153" s="471"/>
      <c r="AN153" s="471"/>
      <c r="AO153" s="471"/>
      <c r="AP153" s="471"/>
      <c r="AQ153" s="471"/>
      <c r="AR153" s="471"/>
      <c r="AS153" s="471"/>
      <c r="AT153" s="471"/>
      <c r="AU153" s="471"/>
      <c r="AV153" s="471"/>
      <c r="AW153" s="471"/>
    </row>
    <row r="154" spans="2:49" x14ac:dyDescent="0.25">
      <c r="B154" s="156" t="s">
        <v>475</v>
      </c>
      <c r="C154" s="475">
        <v>-2000</v>
      </c>
      <c r="D154" s="475">
        <v>-765.36</v>
      </c>
      <c r="E154" s="475">
        <v>-1235</v>
      </c>
      <c r="F154" s="475">
        <v>-1164</v>
      </c>
      <c r="G154" s="473" t="e">
        <f>F154/#REF!</f>
        <v>#REF!</v>
      </c>
      <c r="H154" s="471"/>
      <c r="I154" s="471"/>
      <c r="J154" s="471"/>
      <c r="AE154" s="471"/>
      <c r="AF154" s="471"/>
      <c r="AG154" s="471"/>
      <c r="AH154" s="471"/>
      <c r="AI154" s="471"/>
      <c r="AJ154" s="471"/>
      <c r="AK154" s="471"/>
      <c r="AL154" s="471"/>
      <c r="AM154" s="471"/>
      <c r="AN154" s="471"/>
      <c r="AO154" s="471"/>
      <c r="AP154" s="471"/>
      <c r="AQ154" s="471"/>
      <c r="AR154" s="471"/>
      <c r="AS154" s="471"/>
      <c r="AT154" s="471"/>
      <c r="AU154" s="471"/>
      <c r="AV154" s="471"/>
      <c r="AW154" s="471"/>
    </row>
    <row r="155" spans="2:49" x14ac:dyDescent="0.25">
      <c r="B155" s="474" t="s">
        <v>476</v>
      </c>
      <c r="C155" s="472">
        <v>-30</v>
      </c>
      <c r="D155" s="472">
        <v>-12517.55</v>
      </c>
      <c r="E155" s="472">
        <v>12488</v>
      </c>
      <c r="F155" s="472">
        <v>-77102</v>
      </c>
      <c r="G155" s="473" t="e">
        <f>F155/#REF!</f>
        <v>#REF!</v>
      </c>
      <c r="H155" s="471"/>
      <c r="I155" s="471"/>
      <c r="J155" s="471"/>
      <c r="AE155" s="471"/>
      <c r="AF155" s="471"/>
      <c r="AG155" s="471"/>
      <c r="AH155" s="471"/>
      <c r="AI155" s="471"/>
      <c r="AJ155" s="471"/>
      <c r="AK155" s="471"/>
      <c r="AL155" s="471"/>
      <c r="AM155" s="471"/>
      <c r="AN155" s="471"/>
      <c r="AO155" s="471"/>
      <c r="AP155" s="471"/>
      <c r="AQ155" s="471"/>
      <c r="AR155" s="471"/>
      <c r="AS155" s="471"/>
      <c r="AT155" s="471"/>
      <c r="AU155" s="471"/>
      <c r="AV155" s="471"/>
      <c r="AW155" s="471"/>
    </row>
    <row r="156" spans="2:49" x14ac:dyDescent="0.25">
      <c r="B156" s="156" t="s">
        <v>477</v>
      </c>
      <c r="C156" s="475">
        <v>-800</v>
      </c>
      <c r="D156" s="475">
        <v>-66</v>
      </c>
      <c r="E156" s="475">
        <v>-734</v>
      </c>
      <c r="F156" s="475">
        <v>-538</v>
      </c>
      <c r="G156" s="473" t="e">
        <f>F156/#REF!</f>
        <v>#REF!</v>
      </c>
      <c r="H156" s="471"/>
      <c r="I156" s="471"/>
      <c r="J156" s="471"/>
      <c r="AE156" s="471"/>
      <c r="AF156" s="471"/>
      <c r="AG156" s="471"/>
      <c r="AH156" s="471"/>
      <c r="AI156" s="471"/>
      <c r="AJ156" s="471"/>
      <c r="AK156" s="471"/>
      <c r="AL156" s="471"/>
      <c r="AM156" s="471"/>
      <c r="AN156" s="471"/>
      <c r="AO156" s="471"/>
      <c r="AP156" s="471"/>
      <c r="AQ156" s="471"/>
      <c r="AR156" s="471"/>
      <c r="AS156" s="471"/>
      <c r="AT156" s="471"/>
      <c r="AU156" s="471"/>
      <c r="AV156" s="471"/>
      <c r="AW156" s="471"/>
    </row>
    <row r="157" spans="2:49" x14ac:dyDescent="0.25">
      <c r="B157" s="474" t="s">
        <v>478</v>
      </c>
      <c r="C157" s="472">
        <v>-13000</v>
      </c>
      <c r="D157" s="472">
        <v>-1914.17</v>
      </c>
      <c r="E157" s="472">
        <v>-11086</v>
      </c>
      <c r="F157" s="472">
        <v>-19655</v>
      </c>
      <c r="G157" s="473" t="e">
        <f>F157/#REF!</f>
        <v>#REF!</v>
      </c>
      <c r="H157" s="471"/>
      <c r="I157" s="471"/>
      <c r="J157" s="471"/>
      <c r="AE157" s="471"/>
      <c r="AF157" s="471"/>
      <c r="AG157" s="471"/>
      <c r="AH157" s="471"/>
      <c r="AI157" s="471"/>
      <c r="AJ157" s="471"/>
      <c r="AK157" s="471"/>
      <c r="AL157" s="471"/>
      <c r="AM157" s="471"/>
      <c r="AN157" s="471"/>
      <c r="AO157" s="471"/>
      <c r="AP157" s="471"/>
      <c r="AQ157" s="471"/>
      <c r="AR157" s="471"/>
      <c r="AS157" s="471"/>
      <c r="AT157" s="471"/>
      <c r="AU157" s="471"/>
      <c r="AV157" s="471"/>
      <c r="AW157" s="471"/>
    </row>
    <row r="158" spans="2:49" x14ac:dyDescent="0.25">
      <c r="B158" s="156" t="s">
        <v>479</v>
      </c>
      <c r="C158" s="475">
        <v>0</v>
      </c>
      <c r="D158" s="475">
        <v>0</v>
      </c>
      <c r="E158" s="475">
        <v>0</v>
      </c>
      <c r="F158" s="475">
        <v>-488</v>
      </c>
      <c r="G158" s="473" t="e">
        <f>F158/#REF!</f>
        <v>#REF!</v>
      </c>
      <c r="H158" s="471"/>
      <c r="I158" s="471"/>
      <c r="J158" s="471"/>
      <c r="AE158" s="471"/>
      <c r="AF158" s="471"/>
      <c r="AG158" s="471"/>
      <c r="AH158" s="471"/>
      <c r="AI158" s="471"/>
      <c r="AJ158" s="471"/>
      <c r="AK158" s="471"/>
      <c r="AL158" s="471"/>
      <c r="AM158" s="471"/>
      <c r="AN158" s="471"/>
      <c r="AO158" s="471"/>
      <c r="AP158" s="471"/>
      <c r="AQ158" s="471"/>
      <c r="AR158" s="471"/>
      <c r="AS158" s="471"/>
      <c r="AT158" s="471"/>
      <c r="AU158" s="471"/>
      <c r="AV158" s="471"/>
      <c r="AW158" s="471"/>
    </row>
    <row r="159" spans="2:49" x14ac:dyDescent="0.25">
      <c r="B159" s="474" t="s">
        <v>480</v>
      </c>
      <c r="C159" s="472">
        <v>-2000</v>
      </c>
      <c r="D159" s="472">
        <v>-100</v>
      </c>
      <c r="E159" s="472">
        <v>-1900</v>
      </c>
      <c r="F159" s="472">
        <v>-635</v>
      </c>
      <c r="G159" s="473" t="e">
        <f>F159/#REF!</f>
        <v>#REF!</v>
      </c>
      <c r="H159" s="471"/>
      <c r="I159" s="471"/>
      <c r="J159" s="471"/>
      <c r="AE159" s="471"/>
      <c r="AF159" s="471"/>
      <c r="AG159" s="471"/>
      <c r="AH159" s="471"/>
      <c r="AI159" s="471"/>
      <c r="AJ159" s="471"/>
      <c r="AK159" s="471"/>
      <c r="AL159" s="471"/>
      <c r="AM159" s="471"/>
      <c r="AN159" s="471"/>
      <c r="AO159" s="471"/>
      <c r="AP159" s="471"/>
      <c r="AQ159" s="471"/>
      <c r="AR159" s="471"/>
      <c r="AS159" s="471"/>
      <c r="AT159" s="471"/>
      <c r="AU159" s="471"/>
      <c r="AV159" s="471"/>
      <c r="AW159" s="471"/>
    </row>
    <row r="160" spans="2:49" x14ac:dyDescent="0.25">
      <c r="B160" s="156" t="s">
        <v>481</v>
      </c>
      <c r="C160" s="475">
        <v>0</v>
      </c>
      <c r="D160" s="475">
        <v>0</v>
      </c>
      <c r="E160" s="475">
        <v>0</v>
      </c>
      <c r="F160" s="475">
        <v>-124</v>
      </c>
      <c r="G160" s="473" t="e">
        <f>F160/#REF!</f>
        <v>#REF!</v>
      </c>
      <c r="H160" s="471"/>
      <c r="I160" s="471"/>
      <c r="J160" s="471"/>
      <c r="AE160" s="471"/>
      <c r="AF160" s="471"/>
      <c r="AG160" s="471"/>
      <c r="AH160" s="471"/>
      <c r="AI160" s="471"/>
      <c r="AJ160" s="471"/>
      <c r="AK160" s="471"/>
      <c r="AL160" s="471"/>
      <c r="AM160" s="471"/>
      <c r="AN160" s="471"/>
      <c r="AO160" s="471"/>
      <c r="AP160" s="471"/>
      <c r="AQ160" s="471"/>
      <c r="AR160" s="471"/>
      <c r="AS160" s="471"/>
      <c r="AT160" s="471"/>
      <c r="AU160" s="471"/>
      <c r="AV160" s="471"/>
      <c r="AW160" s="471"/>
    </row>
    <row r="161" spans="2:49" x14ac:dyDescent="0.25">
      <c r="B161" s="474" t="s">
        <v>482</v>
      </c>
      <c r="C161" s="472">
        <v>-2000</v>
      </c>
      <c r="D161" s="472">
        <v>-20.66</v>
      </c>
      <c r="E161" s="472">
        <v>-1979</v>
      </c>
      <c r="F161" s="472">
        <v>-348</v>
      </c>
      <c r="G161" s="473" t="e">
        <f>F161/#REF!</f>
        <v>#REF!</v>
      </c>
      <c r="H161" s="471"/>
      <c r="I161" s="471"/>
      <c r="J161" s="471"/>
      <c r="AE161" s="471"/>
      <c r="AF161" s="471"/>
      <c r="AG161" s="471"/>
      <c r="AH161" s="471"/>
      <c r="AI161" s="471"/>
      <c r="AJ161" s="471"/>
      <c r="AK161" s="471"/>
      <c r="AL161" s="471"/>
      <c r="AM161" s="471"/>
      <c r="AN161" s="471"/>
      <c r="AO161" s="471"/>
      <c r="AP161" s="471"/>
      <c r="AQ161" s="471"/>
      <c r="AR161" s="471"/>
      <c r="AS161" s="471"/>
      <c r="AT161" s="471"/>
      <c r="AU161" s="471"/>
      <c r="AV161" s="471"/>
      <c r="AW161" s="471"/>
    </row>
    <row r="162" spans="2:49" ht="14.4" x14ac:dyDescent="0.3">
      <c r="B162" s="119" t="s">
        <v>483</v>
      </c>
      <c r="C162" s="138">
        <v>-11930</v>
      </c>
      <c r="D162" s="138">
        <v>-3920.24</v>
      </c>
      <c r="E162" s="138">
        <v>-8010</v>
      </c>
      <c r="F162" s="138">
        <v>-16848</v>
      </c>
      <c r="G162" s="473" t="e">
        <f>F162/#REF!</f>
        <v>#REF!</v>
      </c>
      <c r="H162" s="471"/>
      <c r="I162" s="471"/>
      <c r="J162" s="471"/>
      <c r="AE162" s="471"/>
      <c r="AF162" s="471"/>
      <c r="AG162" s="471"/>
      <c r="AH162" s="471"/>
      <c r="AI162" s="471"/>
      <c r="AJ162" s="471"/>
      <c r="AK162" s="471"/>
      <c r="AL162" s="471"/>
      <c r="AM162" s="471"/>
      <c r="AN162" s="471"/>
      <c r="AO162" s="471"/>
      <c r="AP162" s="471"/>
      <c r="AQ162" s="471"/>
      <c r="AR162" s="471"/>
      <c r="AS162" s="471"/>
      <c r="AT162" s="471"/>
      <c r="AU162" s="471"/>
      <c r="AV162" s="471"/>
      <c r="AW162" s="471"/>
    </row>
    <row r="163" spans="2:49" x14ac:dyDescent="0.25">
      <c r="B163" s="474" t="s">
        <v>484</v>
      </c>
      <c r="C163" s="472">
        <v>-150</v>
      </c>
      <c r="D163" s="472">
        <v>-21</v>
      </c>
      <c r="E163" s="472">
        <v>-129</v>
      </c>
      <c r="F163" s="472">
        <v>-148</v>
      </c>
      <c r="G163" s="473" t="e">
        <f>F163/#REF!</f>
        <v>#REF!</v>
      </c>
      <c r="H163" s="471"/>
      <c r="I163" s="471"/>
      <c r="J163" s="471"/>
      <c r="AE163" s="471"/>
      <c r="AF163" s="471"/>
      <c r="AG163" s="471"/>
      <c r="AH163" s="471"/>
      <c r="AI163" s="471"/>
      <c r="AJ163" s="471"/>
      <c r="AK163" s="471"/>
      <c r="AL163" s="471"/>
      <c r="AM163" s="471"/>
      <c r="AN163" s="471"/>
      <c r="AO163" s="471"/>
      <c r="AP163" s="471"/>
      <c r="AQ163" s="471"/>
      <c r="AR163" s="471"/>
      <c r="AS163" s="471"/>
      <c r="AT163" s="471"/>
      <c r="AU163" s="471"/>
      <c r="AV163" s="471"/>
      <c r="AW163" s="471"/>
    </row>
    <row r="164" spans="2:49" x14ac:dyDescent="0.25">
      <c r="B164" s="156" t="s">
        <v>485</v>
      </c>
      <c r="C164" s="475">
        <v>-600</v>
      </c>
      <c r="D164" s="475">
        <v>-402.5</v>
      </c>
      <c r="E164" s="475">
        <v>-198</v>
      </c>
      <c r="F164" s="475">
        <v>-354</v>
      </c>
      <c r="G164" s="473" t="e">
        <f>F164/#REF!</f>
        <v>#REF!</v>
      </c>
      <c r="H164" s="471"/>
      <c r="I164" s="471"/>
      <c r="J164" s="471"/>
      <c r="AE164" s="471"/>
      <c r="AF164" s="471"/>
      <c r="AG164" s="471"/>
      <c r="AH164" s="471"/>
      <c r="AI164" s="471"/>
      <c r="AJ164" s="471"/>
      <c r="AK164" s="471"/>
      <c r="AL164" s="471"/>
      <c r="AM164" s="471"/>
      <c r="AN164" s="471"/>
      <c r="AO164" s="471"/>
      <c r="AP164" s="471"/>
      <c r="AQ164" s="471"/>
      <c r="AR164" s="471"/>
      <c r="AS164" s="471"/>
      <c r="AT164" s="471"/>
      <c r="AU164" s="471"/>
      <c r="AV164" s="471"/>
      <c r="AW164" s="471"/>
    </row>
    <row r="165" spans="2:49" x14ac:dyDescent="0.25">
      <c r="B165" s="474" t="s">
        <v>486</v>
      </c>
      <c r="C165" s="472">
        <v>-30</v>
      </c>
      <c r="D165" s="472">
        <v>-4.74</v>
      </c>
      <c r="E165" s="472">
        <v>-25</v>
      </c>
      <c r="F165" s="472">
        <v>-529</v>
      </c>
      <c r="G165" s="473" t="e">
        <f>F165/#REF!</f>
        <v>#REF!</v>
      </c>
      <c r="H165" s="471"/>
      <c r="I165" s="471"/>
      <c r="J165" s="471"/>
      <c r="AE165" s="471"/>
      <c r="AF165" s="471"/>
      <c r="AG165" s="471"/>
      <c r="AH165" s="471"/>
      <c r="AI165" s="471"/>
      <c r="AJ165" s="471"/>
      <c r="AK165" s="471"/>
      <c r="AL165" s="471"/>
      <c r="AM165" s="471"/>
      <c r="AN165" s="471"/>
      <c r="AO165" s="471"/>
      <c r="AP165" s="471"/>
      <c r="AQ165" s="471"/>
      <c r="AR165" s="471"/>
      <c r="AS165" s="471"/>
      <c r="AT165" s="471"/>
      <c r="AU165" s="471"/>
      <c r="AV165" s="471"/>
      <c r="AW165" s="471"/>
    </row>
    <row r="166" spans="2:49" x14ac:dyDescent="0.25">
      <c r="B166" s="156" t="s">
        <v>487</v>
      </c>
      <c r="C166" s="475">
        <v>-150</v>
      </c>
      <c r="D166" s="475">
        <v>0</v>
      </c>
      <c r="E166" s="475">
        <v>-150</v>
      </c>
      <c r="F166" s="475">
        <v>0</v>
      </c>
      <c r="G166" s="473" t="e">
        <f>F166/#REF!</f>
        <v>#REF!</v>
      </c>
      <c r="H166" s="471"/>
      <c r="I166" s="471"/>
      <c r="J166" s="471"/>
      <c r="AE166" s="471"/>
      <c r="AF166" s="471"/>
      <c r="AG166" s="471"/>
      <c r="AH166" s="471"/>
      <c r="AI166" s="471"/>
      <c r="AJ166" s="471"/>
      <c r="AK166" s="471"/>
      <c r="AL166" s="471"/>
      <c r="AM166" s="471"/>
      <c r="AN166" s="471"/>
      <c r="AO166" s="471"/>
      <c r="AP166" s="471"/>
      <c r="AQ166" s="471"/>
      <c r="AR166" s="471"/>
      <c r="AS166" s="471"/>
      <c r="AT166" s="471"/>
      <c r="AU166" s="471"/>
      <c r="AV166" s="471"/>
      <c r="AW166" s="471"/>
    </row>
    <row r="167" spans="2:49" x14ac:dyDescent="0.25">
      <c r="B167" s="474" t="s">
        <v>488</v>
      </c>
      <c r="C167" s="472">
        <v>-300</v>
      </c>
      <c r="D167" s="472">
        <v>0</v>
      </c>
      <c r="E167" s="472">
        <v>-300</v>
      </c>
      <c r="F167" s="472">
        <v>-31</v>
      </c>
      <c r="G167" s="473" t="e">
        <f>F167/#REF!</f>
        <v>#REF!</v>
      </c>
      <c r="H167" s="471"/>
      <c r="I167" s="471"/>
      <c r="J167" s="471"/>
      <c r="AE167" s="471"/>
      <c r="AF167" s="471"/>
      <c r="AG167" s="471"/>
      <c r="AH167" s="471"/>
      <c r="AI167" s="471"/>
      <c r="AJ167" s="471"/>
      <c r="AK167" s="471"/>
      <c r="AL167" s="471"/>
      <c r="AM167" s="471"/>
      <c r="AN167" s="471"/>
      <c r="AO167" s="471"/>
      <c r="AP167" s="471"/>
      <c r="AQ167" s="471"/>
      <c r="AR167" s="471"/>
      <c r="AS167" s="471"/>
      <c r="AT167" s="471"/>
      <c r="AU167" s="471"/>
      <c r="AV167" s="471"/>
      <c r="AW167" s="471"/>
    </row>
    <row r="168" spans="2:49" x14ac:dyDescent="0.25">
      <c r="B168" s="156" t="s">
        <v>489</v>
      </c>
      <c r="C168" s="475">
        <v>-6000</v>
      </c>
      <c r="D168" s="475">
        <v>-3047.78</v>
      </c>
      <c r="E168" s="475">
        <v>-2952</v>
      </c>
      <c r="F168" s="475">
        <v>-13068</v>
      </c>
      <c r="G168" s="473" t="e">
        <f>F168/#REF!</f>
        <v>#REF!</v>
      </c>
      <c r="H168" s="471"/>
      <c r="I168" s="471"/>
      <c r="J168" s="471"/>
      <c r="AE168" s="471"/>
      <c r="AF168" s="471"/>
      <c r="AG168" s="471"/>
      <c r="AH168" s="471"/>
      <c r="AI168" s="471"/>
      <c r="AJ168" s="471"/>
      <c r="AK168" s="471"/>
      <c r="AL168" s="471"/>
      <c r="AM168" s="471"/>
      <c r="AN168" s="471"/>
      <c r="AO168" s="471"/>
      <c r="AP168" s="471"/>
      <c r="AQ168" s="471"/>
      <c r="AR168" s="471"/>
      <c r="AS168" s="471"/>
      <c r="AT168" s="471"/>
      <c r="AU168" s="471"/>
      <c r="AV168" s="471"/>
      <c r="AW168" s="471"/>
    </row>
    <row r="169" spans="2:49" x14ac:dyDescent="0.25">
      <c r="B169" s="474" t="s">
        <v>490</v>
      </c>
      <c r="C169" s="472">
        <v>-1500</v>
      </c>
      <c r="D169" s="472">
        <v>-232.84</v>
      </c>
      <c r="E169" s="472">
        <v>-1267</v>
      </c>
      <c r="F169" s="472">
        <v>-1767</v>
      </c>
      <c r="G169" s="473" t="e">
        <f>F169/#REF!</f>
        <v>#REF!</v>
      </c>
      <c r="H169" s="471"/>
      <c r="I169" s="471"/>
      <c r="J169" s="471"/>
      <c r="AE169" s="471"/>
      <c r="AF169" s="471"/>
      <c r="AG169" s="471"/>
      <c r="AH169" s="471"/>
      <c r="AI169" s="471"/>
      <c r="AJ169" s="471"/>
      <c r="AK169" s="471"/>
      <c r="AL169" s="471"/>
      <c r="AM169" s="471"/>
      <c r="AN169" s="471"/>
      <c r="AO169" s="471"/>
      <c r="AP169" s="471"/>
      <c r="AQ169" s="471"/>
      <c r="AR169" s="471"/>
      <c r="AS169" s="471"/>
      <c r="AT169" s="471"/>
      <c r="AU169" s="471"/>
      <c r="AV169" s="471"/>
      <c r="AW169" s="471"/>
    </row>
    <row r="170" spans="2:49" x14ac:dyDescent="0.25">
      <c r="B170" s="156" t="s">
        <v>491</v>
      </c>
      <c r="C170" s="475">
        <v>-3100</v>
      </c>
      <c r="D170" s="475">
        <v>-140.36000000000001</v>
      </c>
      <c r="E170" s="475">
        <v>-2960</v>
      </c>
      <c r="F170" s="475">
        <v>-762</v>
      </c>
      <c r="G170" s="473" t="e">
        <f>F170/#REF!</f>
        <v>#REF!</v>
      </c>
      <c r="H170" s="471"/>
      <c r="I170" s="471"/>
      <c r="J170" s="471"/>
      <c r="AE170" s="471"/>
      <c r="AF170" s="471"/>
      <c r="AG170" s="471"/>
      <c r="AH170" s="471"/>
      <c r="AI170" s="471"/>
      <c r="AJ170" s="471"/>
      <c r="AK170" s="471"/>
      <c r="AL170" s="471"/>
      <c r="AM170" s="471"/>
      <c r="AN170" s="471"/>
      <c r="AO170" s="471"/>
      <c r="AP170" s="471"/>
      <c r="AQ170" s="471"/>
      <c r="AR170" s="471"/>
      <c r="AS170" s="471"/>
      <c r="AT170" s="471"/>
      <c r="AU170" s="471"/>
      <c r="AV170" s="471"/>
      <c r="AW170" s="471"/>
    </row>
    <row r="171" spans="2:49" x14ac:dyDescent="0.25">
      <c r="B171" s="474" t="s">
        <v>492</v>
      </c>
      <c r="C171" s="472">
        <v>-100</v>
      </c>
      <c r="D171" s="472">
        <v>-71.02</v>
      </c>
      <c r="E171" s="472">
        <v>-29</v>
      </c>
      <c r="F171" s="472">
        <v>-190</v>
      </c>
      <c r="G171" s="473" t="e">
        <f>F171/#REF!</f>
        <v>#REF!</v>
      </c>
      <c r="H171" s="471"/>
      <c r="I171" s="471"/>
      <c r="J171" s="471"/>
      <c r="AE171" s="471"/>
      <c r="AF171" s="471"/>
      <c r="AG171" s="471"/>
      <c r="AH171" s="471"/>
      <c r="AI171" s="471"/>
      <c r="AJ171" s="471"/>
      <c r="AK171" s="471"/>
      <c r="AL171" s="471"/>
      <c r="AM171" s="471"/>
      <c r="AN171" s="471"/>
      <c r="AO171" s="471"/>
      <c r="AP171" s="471"/>
      <c r="AQ171" s="471"/>
      <c r="AR171" s="471"/>
      <c r="AS171" s="471"/>
      <c r="AT171" s="471"/>
      <c r="AU171" s="471"/>
      <c r="AV171" s="471"/>
      <c r="AW171" s="471"/>
    </row>
    <row r="172" spans="2:49" ht="14.4" x14ac:dyDescent="0.3">
      <c r="B172" s="119" t="s">
        <v>493</v>
      </c>
      <c r="C172" s="138">
        <v>-3500</v>
      </c>
      <c r="D172" s="138">
        <v>-20314.830000000002</v>
      </c>
      <c r="E172" s="138">
        <v>16815</v>
      </c>
      <c r="F172" s="138">
        <v>-82214</v>
      </c>
      <c r="G172" s="473" t="e">
        <f>F172/#REF!</f>
        <v>#REF!</v>
      </c>
      <c r="H172" s="471"/>
      <c r="I172" s="471"/>
      <c r="J172" s="471"/>
      <c r="AE172" s="471"/>
      <c r="AF172" s="471"/>
      <c r="AG172" s="471"/>
      <c r="AH172" s="471"/>
      <c r="AI172" s="471"/>
      <c r="AJ172" s="471"/>
      <c r="AK172" s="471"/>
      <c r="AL172" s="471"/>
      <c r="AM172" s="471"/>
      <c r="AN172" s="471"/>
      <c r="AO172" s="471"/>
      <c r="AP172" s="471"/>
      <c r="AQ172" s="471"/>
      <c r="AR172" s="471"/>
      <c r="AS172" s="471"/>
      <c r="AT172" s="471"/>
      <c r="AU172" s="471"/>
      <c r="AV172" s="471"/>
      <c r="AW172" s="471"/>
    </row>
    <row r="173" spans="2:49" x14ac:dyDescent="0.25">
      <c r="B173" s="474" t="s">
        <v>494</v>
      </c>
      <c r="C173" s="472">
        <v>0</v>
      </c>
      <c r="D173" s="472">
        <v>-19989.39</v>
      </c>
      <c r="E173" s="472">
        <v>19989</v>
      </c>
      <c r="F173" s="472">
        <v>-79200</v>
      </c>
      <c r="G173" s="473" t="e">
        <f>F173/#REF!</f>
        <v>#REF!</v>
      </c>
      <c r="H173" s="471"/>
      <c r="I173" s="471"/>
      <c r="J173" s="471"/>
      <c r="AE173" s="471"/>
      <c r="AF173" s="471"/>
      <c r="AG173" s="471"/>
      <c r="AH173" s="471"/>
      <c r="AI173" s="471"/>
      <c r="AJ173" s="471"/>
      <c r="AK173" s="471"/>
      <c r="AL173" s="471"/>
      <c r="AM173" s="471"/>
      <c r="AN173" s="471"/>
      <c r="AO173" s="471"/>
      <c r="AP173" s="471"/>
      <c r="AQ173" s="471"/>
      <c r="AR173" s="471"/>
      <c r="AS173" s="471"/>
      <c r="AT173" s="471"/>
      <c r="AU173" s="471"/>
      <c r="AV173" s="471"/>
      <c r="AW173" s="471"/>
    </row>
    <row r="174" spans="2:49" x14ac:dyDescent="0.25">
      <c r="B174" s="156" t="s">
        <v>495</v>
      </c>
      <c r="C174" s="475">
        <v>-100</v>
      </c>
      <c r="D174" s="475">
        <v>0</v>
      </c>
      <c r="E174" s="475">
        <v>-100</v>
      </c>
      <c r="F174" s="475">
        <v>-178</v>
      </c>
      <c r="G174" s="473" t="e">
        <f>F174/#REF!</f>
        <v>#REF!</v>
      </c>
      <c r="H174" s="471"/>
      <c r="I174" s="471"/>
      <c r="J174" s="471"/>
      <c r="AE174" s="471"/>
      <c r="AF174" s="471"/>
      <c r="AG174" s="471"/>
      <c r="AH174" s="471"/>
      <c r="AI174" s="471"/>
      <c r="AJ174" s="471"/>
      <c r="AK174" s="471"/>
      <c r="AL174" s="471"/>
      <c r="AM174" s="471"/>
      <c r="AN174" s="471"/>
      <c r="AO174" s="471"/>
      <c r="AP174" s="471"/>
      <c r="AQ174" s="471"/>
      <c r="AR174" s="471"/>
      <c r="AS174" s="471"/>
      <c r="AT174" s="471"/>
      <c r="AU174" s="471"/>
      <c r="AV174" s="471"/>
      <c r="AW174" s="471"/>
    </row>
    <row r="175" spans="2:49" x14ac:dyDescent="0.25">
      <c r="B175" s="474" t="s">
        <v>496</v>
      </c>
      <c r="C175" s="472">
        <v>-3000</v>
      </c>
      <c r="D175" s="472">
        <v>-125.44</v>
      </c>
      <c r="E175" s="472">
        <v>-2875</v>
      </c>
      <c r="F175" s="472">
        <v>-2836</v>
      </c>
      <c r="G175" s="473" t="e">
        <f>F175/#REF!</f>
        <v>#REF!</v>
      </c>
      <c r="H175" s="471"/>
      <c r="I175" s="471"/>
      <c r="J175" s="471"/>
      <c r="AE175" s="471"/>
      <c r="AF175" s="471"/>
      <c r="AG175" s="471"/>
      <c r="AH175" s="471"/>
      <c r="AI175" s="471"/>
      <c r="AJ175" s="471"/>
      <c r="AK175" s="471"/>
      <c r="AL175" s="471"/>
      <c r="AM175" s="471"/>
      <c r="AN175" s="471"/>
      <c r="AO175" s="471"/>
      <c r="AP175" s="471"/>
      <c r="AQ175" s="471"/>
      <c r="AR175" s="471"/>
      <c r="AS175" s="471"/>
      <c r="AT175" s="471"/>
      <c r="AU175" s="471"/>
      <c r="AV175" s="471"/>
      <c r="AW175" s="471"/>
    </row>
    <row r="176" spans="2:49" x14ac:dyDescent="0.25">
      <c r="B176" s="156" t="s">
        <v>497</v>
      </c>
      <c r="C176" s="475">
        <v>-400</v>
      </c>
      <c r="D176" s="475">
        <v>-200</v>
      </c>
      <c r="E176" s="475">
        <v>-200</v>
      </c>
      <c r="F176" s="475">
        <v>0</v>
      </c>
      <c r="G176" s="473" t="e">
        <f>F176/#REF!</f>
        <v>#REF!</v>
      </c>
      <c r="H176" s="471"/>
      <c r="I176" s="471"/>
      <c r="J176" s="471"/>
      <c r="AE176" s="471"/>
      <c r="AF176" s="471"/>
      <c r="AG176" s="471"/>
      <c r="AH176" s="471"/>
      <c r="AI176" s="471"/>
      <c r="AJ176" s="471"/>
      <c r="AK176" s="471"/>
      <c r="AL176" s="471"/>
      <c r="AM176" s="471"/>
      <c r="AN176" s="471"/>
      <c r="AO176" s="471"/>
      <c r="AP176" s="471"/>
      <c r="AQ176" s="471"/>
      <c r="AR176" s="471"/>
      <c r="AS176" s="471"/>
      <c r="AT176" s="471"/>
      <c r="AU176" s="471"/>
      <c r="AV176" s="471"/>
      <c r="AW176" s="471"/>
    </row>
    <row r="177" spans="2:49" x14ac:dyDescent="0.25">
      <c r="B177" s="471"/>
      <c r="C177" s="480"/>
      <c r="D177" s="480"/>
      <c r="E177" s="480"/>
      <c r="F177" s="480"/>
      <c r="G177" s="473" t="e">
        <f>F177/#REF!</f>
        <v>#REF!</v>
      </c>
      <c r="H177" s="471"/>
      <c r="I177" s="471"/>
      <c r="J177" s="471"/>
      <c r="AE177" s="471"/>
      <c r="AF177" s="471"/>
      <c r="AG177" s="471"/>
      <c r="AH177" s="471"/>
      <c r="AI177" s="471"/>
      <c r="AJ177" s="471"/>
      <c r="AK177" s="471"/>
      <c r="AL177" s="471"/>
      <c r="AM177" s="471"/>
      <c r="AN177" s="471"/>
      <c r="AO177" s="471"/>
      <c r="AP177" s="471"/>
      <c r="AQ177" s="471"/>
      <c r="AR177" s="471"/>
      <c r="AS177" s="471"/>
      <c r="AT177" s="471"/>
      <c r="AU177" s="471"/>
      <c r="AV177" s="471"/>
      <c r="AW177" s="471"/>
    </row>
    <row r="178" spans="2:49" x14ac:dyDescent="0.25">
      <c r="B178" s="474" t="s">
        <v>498</v>
      </c>
      <c r="C178" s="472">
        <v>-686476</v>
      </c>
      <c r="D178" s="472">
        <v>-203843.34</v>
      </c>
      <c r="E178" s="472">
        <v>-482633</v>
      </c>
      <c r="F178" s="472">
        <v>-890625</v>
      </c>
      <c r="G178" s="473" t="e">
        <f>F178/#REF!</f>
        <v>#REF!</v>
      </c>
      <c r="H178" s="471"/>
      <c r="I178" s="471"/>
      <c r="J178" s="471"/>
      <c r="AE178" s="471"/>
      <c r="AF178" s="471"/>
      <c r="AG178" s="471"/>
      <c r="AH178" s="471"/>
      <c r="AI178" s="471"/>
      <c r="AJ178" s="471"/>
      <c r="AK178" s="471"/>
      <c r="AL178" s="471"/>
      <c r="AM178" s="471"/>
      <c r="AN178" s="471"/>
      <c r="AO178" s="471"/>
      <c r="AP178" s="471"/>
      <c r="AQ178" s="471"/>
      <c r="AR178" s="471"/>
      <c r="AS178" s="471"/>
      <c r="AT178" s="471"/>
      <c r="AU178" s="471"/>
      <c r="AV178" s="471"/>
      <c r="AW178" s="471"/>
    </row>
    <row r="179" spans="2:49" x14ac:dyDescent="0.25">
      <c r="B179" s="471"/>
      <c r="C179" s="480"/>
      <c r="D179" s="480"/>
      <c r="E179" s="480"/>
      <c r="F179" s="480"/>
      <c r="G179" s="473" t="e">
        <f>F179/#REF!</f>
        <v>#REF!</v>
      </c>
      <c r="H179" s="471"/>
      <c r="I179" s="471"/>
      <c r="J179" s="471"/>
      <c r="AE179" s="471"/>
      <c r="AF179" s="471"/>
      <c r="AG179" s="471"/>
      <c r="AH179" s="471"/>
      <c r="AI179" s="471"/>
      <c r="AJ179" s="471"/>
      <c r="AK179" s="471"/>
      <c r="AL179" s="471"/>
      <c r="AM179" s="471"/>
      <c r="AN179" s="471"/>
      <c r="AO179" s="471"/>
      <c r="AP179" s="471"/>
      <c r="AQ179" s="471"/>
      <c r="AR179" s="471"/>
      <c r="AS179" s="471"/>
      <c r="AT179" s="471"/>
      <c r="AU179" s="471"/>
      <c r="AV179" s="471"/>
      <c r="AW179" s="471"/>
    </row>
    <row r="180" spans="2:49" x14ac:dyDescent="0.25">
      <c r="B180" s="474" t="s">
        <v>499</v>
      </c>
      <c r="C180" s="472">
        <v>-686476</v>
      </c>
      <c r="D180" s="472">
        <v>-203843.34</v>
      </c>
      <c r="E180" s="472">
        <v>-482633</v>
      </c>
      <c r="F180" s="472">
        <v>-890625</v>
      </c>
      <c r="G180" s="473" t="e">
        <f>F180/#REF!</f>
        <v>#REF!</v>
      </c>
      <c r="H180" s="471"/>
      <c r="I180" s="471"/>
      <c r="J180" s="471"/>
      <c r="AE180" s="471"/>
      <c r="AF180" s="471"/>
      <c r="AG180" s="471"/>
      <c r="AH180" s="471"/>
      <c r="AI180" s="471"/>
      <c r="AJ180" s="471"/>
      <c r="AK180" s="471"/>
      <c r="AL180" s="471"/>
      <c r="AM180" s="471"/>
      <c r="AN180" s="471"/>
      <c r="AO180" s="471"/>
      <c r="AP180" s="471"/>
      <c r="AQ180" s="471"/>
      <c r="AR180" s="471"/>
      <c r="AS180" s="471"/>
      <c r="AT180" s="471"/>
      <c r="AU180" s="471"/>
      <c r="AV180" s="471"/>
      <c r="AW180" s="471"/>
    </row>
    <row r="181" spans="2:49" x14ac:dyDescent="0.25">
      <c r="B181" s="471"/>
      <c r="C181" s="480"/>
      <c r="D181" s="480"/>
      <c r="E181" s="480"/>
      <c r="F181" s="480"/>
      <c r="G181" s="473" t="e">
        <f>F181/#REF!</f>
        <v>#REF!</v>
      </c>
      <c r="H181" s="471"/>
      <c r="I181" s="471"/>
      <c r="J181" s="471"/>
      <c r="AE181" s="471"/>
      <c r="AF181" s="471"/>
      <c r="AG181" s="471"/>
      <c r="AH181" s="471"/>
      <c r="AI181" s="471"/>
      <c r="AJ181" s="471"/>
      <c r="AK181" s="471"/>
      <c r="AL181" s="471"/>
      <c r="AM181" s="471"/>
      <c r="AN181" s="471"/>
      <c r="AO181" s="471"/>
      <c r="AP181" s="471"/>
      <c r="AQ181" s="471"/>
      <c r="AR181" s="471"/>
      <c r="AS181" s="471"/>
      <c r="AT181" s="471"/>
      <c r="AU181" s="471"/>
      <c r="AV181" s="471"/>
      <c r="AW181" s="471"/>
    </row>
    <row r="182" spans="2:49" x14ac:dyDescent="0.25">
      <c r="B182" s="474" t="s">
        <v>500</v>
      </c>
      <c r="C182" s="472">
        <v>-686476</v>
      </c>
      <c r="D182" s="472">
        <v>-203843.34</v>
      </c>
      <c r="E182" s="472">
        <v>-482633</v>
      </c>
      <c r="F182" s="472">
        <v>-890625</v>
      </c>
      <c r="G182" s="473" t="e">
        <f>F182/#REF!</f>
        <v>#REF!</v>
      </c>
      <c r="H182" s="471"/>
      <c r="I182" s="471"/>
      <c r="J182" s="471"/>
      <c r="AE182" s="471"/>
      <c r="AF182" s="471"/>
      <c r="AG182" s="471"/>
      <c r="AH182" s="471"/>
      <c r="AI182" s="471"/>
      <c r="AJ182" s="471"/>
      <c r="AK182" s="471"/>
      <c r="AL182" s="471"/>
      <c r="AM182" s="471"/>
      <c r="AN182" s="471"/>
      <c r="AO182" s="471"/>
      <c r="AP182" s="471"/>
      <c r="AQ182" s="471"/>
      <c r="AR182" s="471"/>
      <c r="AS182" s="471"/>
      <c r="AT182" s="471"/>
      <c r="AU182" s="471"/>
      <c r="AV182" s="471"/>
      <c r="AW182" s="471"/>
    </row>
    <row r="183" spans="2:49" x14ac:dyDescent="0.25">
      <c r="C183" s="475"/>
      <c r="D183" s="475"/>
      <c r="E183" s="475"/>
      <c r="F183" s="475"/>
      <c r="G183" s="473" t="e">
        <f>F183/#REF!</f>
        <v>#REF!</v>
      </c>
      <c r="H183" s="471"/>
      <c r="I183" s="471"/>
      <c r="J183" s="471"/>
      <c r="AE183" s="471"/>
      <c r="AF183" s="471"/>
      <c r="AG183" s="471"/>
      <c r="AH183" s="471"/>
      <c r="AI183" s="471"/>
      <c r="AJ183" s="471"/>
      <c r="AK183" s="471"/>
      <c r="AL183" s="471"/>
      <c r="AM183" s="471"/>
      <c r="AN183" s="471"/>
      <c r="AO183" s="471"/>
      <c r="AP183" s="471"/>
      <c r="AQ183" s="471"/>
      <c r="AR183" s="471"/>
      <c r="AS183" s="471"/>
      <c r="AT183" s="471"/>
      <c r="AU183" s="471"/>
      <c r="AV183" s="471"/>
      <c r="AW183" s="471"/>
    </row>
    <row r="184" spans="2:49" x14ac:dyDescent="0.25">
      <c r="B184" s="474" t="s">
        <v>501</v>
      </c>
      <c r="C184" s="472">
        <v>-686476</v>
      </c>
      <c r="D184" s="472">
        <v>-203843.34</v>
      </c>
      <c r="E184" s="472">
        <v>-482633</v>
      </c>
      <c r="F184" s="472">
        <v>-890625</v>
      </c>
      <c r="G184" s="473" t="e">
        <f>F184/#REF!</f>
        <v>#REF!</v>
      </c>
      <c r="H184" s="471"/>
      <c r="I184" s="471"/>
      <c r="J184" s="471"/>
      <c r="AE184" s="471"/>
      <c r="AF184" s="471"/>
      <c r="AG184" s="471"/>
      <c r="AH184" s="471"/>
      <c r="AI184" s="471"/>
      <c r="AJ184" s="471"/>
      <c r="AK184" s="471"/>
      <c r="AL184" s="471"/>
      <c r="AM184" s="471"/>
      <c r="AN184" s="471"/>
      <c r="AO184" s="471"/>
      <c r="AP184" s="471"/>
      <c r="AQ184" s="471"/>
      <c r="AR184" s="471"/>
      <c r="AS184" s="471"/>
      <c r="AT184" s="471"/>
      <c r="AU184" s="471"/>
      <c r="AV184" s="471"/>
      <c r="AW184" s="471"/>
    </row>
    <row r="185" spans="2:49" x14ac:dyDescent="0.25">
      <c r="B185" s="471"/>
      <c r="C185" s="471"/>
      <c r="D185" s="471"/>
      <c r="E185" s="471"/>
      <c r="F185" s="471"/>
      <c r="G185" s="473" t="e">
        <f>F185/#REF!</f>
        <v>#REF!</v>
      </c>
      <c r="H185" s="471"/>
      <c r="I185" s="471"/>
      <c r="J185" s="471"/>
      <c r="AE185" s="471"/>
      <c r="AF185" s="471"/>
      <c r="AG185" s="471"/>
      <c r="AH185" s="471"/>
      <c r="AI185" s="471"/>
      <c r="AJ185" s="471"/>
      <c r="AK185" s="471"/>
      <c r="AL185" s="471"/>
      <c r="AM185" s="471"/>
      <c r="AN185" s="471"/>
      <c r="AO185" s="471"/>
      <c r="AP185" s="471"/>
      <c r="AQ185" s="471"/>
      <c r="AR185" s="471"/>
      <c r="AS185" s="471"/>
      <c r="AT185" s="471"/>
      <c r="AU185" s="471"/>
      <c r="AV185" s="471"/>
      <c r="AW185" s="471"/>
    </row>
    <row r="186" spans="2:49" x14ac:dyDescent="0.25">
      <c r="B186" s="471"/>
      <c r="C186" s="471"/>
      <c r="D186" s="471"/>
      <c r="E186" s="471"/>
      <c r="F186" s="471"/>
      <c r="G186" s="473" t="e">
        <f>F186/#REF!</f>
        <v>#REF!</v>
      </c>
      <c r="H186" s="471"/>
      <c r="I186" s="471"/>
      <c r="J186" s="471"/>
      <c r="AE186" s="471"/>
      <c r="AF186" s="471"/>
      <c r="AG186" s="471"/>
      <c r="AH186" s="471"/>
      <c r="AI186" s="471"/>
      <c r="AJ186" s="471"/>
      <c r="AK186" s="471"/>
      <c r="AL186" s="471"/>
      <c r="AM186" s="471"/>
      <c r="AN186" s="471"/>
      <c r="AO186" s="471"/>
      <c r="AP186" s="471"/>
      <c r="AQ186" s="471"/>
      <c r="AR186" s="471"/>
      <c r="AS186" s="471"/>
      <c r="AT186" s="471"/>
      <c r="AU186" s="471"/>
      <c r="AV186" s="471"/>
      <c r="AW186" s="471"/>
    </row>
    <row r="187" spans="2:49" x14ac:dyDescent="0.25">
      <c r="B187" s="471"/>
      <c r="C187" s="471"/>
      <c r="D187" s="471"/>
      <c r="E187" s="471"/>
      <c r="F187" s="471"/>
      <c r="G187" s="473" t="e">
        <f>F187/#REF!</f>
        <v>#REF!</v>
      </c>
      <c r="H187" s="471"/>
      <c r="I187" s="471"/>
      <c r="J187" s="471"/>
      <c r="AE187" s="471"/>
      <c r="AF187" s="471"/>
      <c r="AG187" s="471"/>
      <c r="AH187" s="471"/>
      <c r="AI187" s="471"/>
      <c r="AJ187" s="471"/>
      <c r="AK187" s="471"/>
      <c r="AL187" s="471"/>
      <c r="AM187" s="471"/>
      <c r="AN187" s="471"/>
      <c r="AO187" s="471"/>
      <c r="AP187" s="471"/>
      <c r="AQ187" s="471"/>
      <c r="AR187" s="471"/>
      <c r="AS187" s="471"/>
      <c r="AT187" s="471"/>
      <c r="AU187" s="471"/>
      <c r="AV187" s="471"/>
      <c r="AW187" s="471"/>
    </row>
    <row r="188" spans="2:49" x14ac:dyDescent="0.25">
      <c r="B188" s="471"/>
      <c r="C188" s="471"/>
      <c r="D188" s="471"/>
      <c r="E188" s="471"/>
      <c r="F188" s="471"/>
      <c r="G188" s="473" t="e">
        <f>F188/#REF!</f>
        <v>#REF!</v>
      </c>
      <c r="H188" s="471"/>
      <c r="I188" s="471"/>
      <c r="J188" s="471"/>
      <c r="AE188" s="471"/>
      <c r="AF188" s="471"/>
      <c r="AG188" s="471"/>
      <c r="AH188" s="471"/>
      <c r="AI188" s="471"/>
      <c r="AJ188" s="471"/>
      <c r="AK188" s="471"/>
      <c r="AL188" s="471"/>
      <c r="AM188" s="471"/>
      <c r="AN188" s="471"/>
      <c r="AO188" s="471"/>
      <c r="AP188" s="471"/>
      <c r="AQ188" s="471"/>
      <c r="AR188" s="471"/>
      <c r="AS188" s="471"/>
      <c r="AT188" s="471"/>
      <c r="AU188" s="471"/>
      <c r="AV188" s="471"/>
      <c r="AW188" s="471"/>
    </row>
    <row r="189" spans="2:49" x14ac:dyDescent="0.25">
      <c r="B189" s="471"/>
      <c r="C189" s="471"/>
      <c r="D189" s="471"/>
      <c r="E189" s="471"/>
      <c r="F189" s="471"/>
      <c r="G189" s="473" t="e">
        <f>F189/#REF!</f>
        <v>#REF!</v>
      </c>
      <c r="H189" s="471"/>
      <c r="I189" s="471"/>
      <c r="J189" s="471"/>
      <c r="AE189" s="471"/>
      <c r="AF189" s="471"/>
      <c r="AG189" s="471"/>
      <c r="AH189" s="471"/>
      <c r="AI189" s="471"/>
      <c r="AJ189" s="471"/>
      <c r="AK189" s="471"/>
      <c r="AL189" s="471"/>
      <c r="AM189" s="471"/>
      <c r="AN189" s="471"/>
      <c r="AO189" s="471"/>
      <c r="AP189" s="471"/>
      <c r="AQ189" s="471"/>
      <c r="AR189" s="471"/>
      <c r="AS189" s="471"/>
      <c r="AT189" s="471"/>
      <c r="AU189" s="471"/>
      <c r="AV189" s="471"/>
      <c r="AW189" s="471"/>
    </row>
    <row r="190" spans="2:49" x14ac:dyDescent="0.25">
      <c r="B190" s="471"/>
      <c r="C190" s="471"/>
      <c r="D190" s="471"/>
      <c r="E190" s="471"/>
      <c r="F190" s="471"/>
      <c r="G190" s="473" t="e">
        <f>F190/#REF!</f>
        <v>#REF!</v>
      </c>
      <c r="H190" s="471"/>
      <c r="I190" s="471"/>
      <c r="J190" s="471"/>
      <c r="AE190" s="471"/>
      <c r="AF190" s="471"/>
      <c r="AG190" s="471"/>
      <c r="AH190" s="471"/>
      <c r="AI190" s="471"/>
      <c r="AJ190" s="471"/>
      <c r="AK190" s="471"/>
      <c r="AL190" s="471"/>
      <c r="AM190" s="471"/>
      <c r="AN190" s="471"/>
      <c r="AO190" s="471"/>
      <c r="AP190" s="471"/>
      <c r="AQ190" s="471"/>
      <c r="AR190" s="471"/>
      <c r="AS190" s="471"/>
      <c r="AT190" s="471"/>
      <c r="AU190" s="471"/>
      <c r="AV190" s="471"/>
      <c r="AW190" s="471"/>
    </row>
    <row r="191" spans="2:49" x14ac:dyDescent="0.25">
      <c r="B191" s="471"/>
      <c r="C191" s="471"/>
      <c r="D191" s="471"/>
      <c r="E191" s="471"/>
      <c r="F191" s="471"/>
      <c r="G191" s="473" t="e">
        <f>F191/#REF!</f>
        <v>#REF!</v>
      </c>
      <c r="H191" s="471"/>
      <c r="I191" s="471"/>
      <c r="J191" s="471"/>
      <c r="AE191" s="471"/>
      <c r="AF191" s="471"/>
      <c r="AG191" s="471"/>
      <c r="AH191" s="471"/>
      <c r="AI191" s="471"/>
      <c r="AJ191" s="471"/>
      <c r="AK191" s="471"/>
      <c r="AL191" s="471"/>
      <c r="AM191" s="471"/>
      <c r="AN191" s="471"/>
      <c r="AO191" s="471"/>
      <c r="AP191" s="471"/>
      <c r="AQ191" s="471"/>
      <c r="AR191" s="471"/>
      <c r="AS191" s="471"/>
      <c r="AT191" s="471"/>
      <c r="AU191" s="471"/>
      <c r="AV191" s="471"/>
      <c r="AW191" s="471"/>
    </row>
    <row r="192" spans="2:49" ht="22.95" customHeight="1" x14ac:dyDescent="0.3">
      <c r="B192" s="126" t="s">
        <v>505</v>
      </c>
      <c r="C192" s="731" t="s">
        <v>503</v>
      </c>
      <c r="D192" s="731"/>
      <c r="E192" s="731"/>
      <c r="F192" s="731"/>
      <c r="G192" s="473" t="e">
        <f>F192/#REF!</f>
        <v>#REF!</v>
      </c>
      <c r="H192" s="471"/>
      <c r="I192" s="471"/>
      <c r="J192" s="471"/>
      <c r="AE192" s="471"/>
      <c r="AF192" s="471"/>
      <c r="AG192" s="471"/>
      <c r="AH192" s="471"/>
      <c r="AI192" s="471"/>
      <c r="AJ192" s="471"/>
      <c r="AK192" s="471"/>
      <c r="AL192" s="471"/>
      <c r="AM192" s="471"/>
      <c r="AN192" s="471"/>
      <c r="AO192" s="471"/>
      <c r="AP192" s="471"/>
      <c r="AQ192" s="471"/>
      <c r="AR192" s="471"/>
      <c r="AS192" s="471"/>
      <c r="AT192" s="471"/>
      <c r="AU192" s="471"/>
      <c r="AV192" s="471"/>
      <c r="AW192" s="471"/>
    </row>
    <row r="193" spans="2:49" ht="14.4" x14ac:dyDescent="0.3">
      <c r="B193" s="119" t="s">
        <v>440</v>
      </c>
      <c r="C193" s="475">
        <v>77000</v>
      </c>
      <c r="D193" s="475">
        <v>13611.02</v>
      </c>
      <c r="E193" s="475">
        <v>63389</v>
      </c>
      <c r="F193" s="475">
        <v>88912</v>
      </c>
      <c r="G193" s="473" t="e">
        <f>F193/#REF!</f>
        <v>#REF!</v>
      </c>
      <c r="H193" s="471"/>
      <c r="I193" s="471"/>
      <c r="J193" s="471"/>
      <c r="AE193" s="471"/>
      <c r="AF193" s="471"/>
      <c r="AG193" s="471"/>
      <c r="AH193" s="471"/>
      <c r="AI193" s="471"/>
      <c r="AJ193" s="471"/>
      <c r="AK193" s="471"/>
      <c r="AL193" s="471"/>
      <c r="AM193" s="471"/>
      <c r="AN193" s="471"/>
      <c r="AO193" s="471"/>
      <c r="AP193" s="471"/>
      <c r="AQ193" s="471"/>
      <c r="AR193" s="471"/>
      <c r="AS193" s="471"/>
      <c r="AT193" s="471"/>
      <c r="AU193" s="471"/>
      <c r="AV193" s="471"/>
      <c r="AW193" s="471"/>
    </row>
    <row r="194" spans="2:49" x14ac:dyDescent="0.25">
      <c r="B194" s="474" t="s">
        <v>443</v>
      </c>
      <c r="C194" s="472">
        <v>72000</v>
      </c>
      <c r="D194" s="472">
        <v>13611.02</v>
      </c>
      <c r="E194" s="472">
        <v>58389</v>
      </c>
      <c r="F194" s="472">
        <v>82062</v>
      </c>
      <c r="G194" s="473" t="e">
        <f>F194/#REF!</f>
        <v>#REF!</v>
      </c>
      <c r="H194" s="471"/>
      <c r="I194" s="471"/>
      <c r="J194" s="471"/>
      <c r="AE194" s="471"/>
      <c r="AF194" s="471"/>
      <c r="AG194" s="471"/>
      <c r="AH194" s="471"/>
      <c r="AI194" s="471"/>
      <c r="AJ194" s="471"/>
      <c r="AK194" s="471"/>
      <c r="AL194" s="471"/>
      <c r="AM194" s="471"/>
      <c r="AN194" s="471"/>
      <c r="AO194" s="471"/>
      <c r="AP194" s="471"/>
      <c r="AQ194" s="471"/>
      <c r="AR194" s="471"/>
      <c r="AS194" s="471"/>
      <c r="AT194" s="471"/>
      <c r="AU194" s="471"/>
      <c r="AV194" s="471"/>
      <c r="AW194" s="471"/>
    </row>
    <row r="195" spans="2:49" x14ac:dyDescent="0.25">
      <c r="B195" s="478" t="s">
        <v>444</v>
      </c>
      <c r="C195" s="479">
        <v>72000</v>
      </c>
      <c r="D195" s="479">
        <v>13611.02</v>
      </c>
      <c r="E195" s="479">
        <v>58389</v>
      </c>
      <c r="F195" s="479">
        <v>82062</v>
      </c>
      <c r="G195" s="473" t="e">
        <f>F195/#REF!</f>
        <v>#REF!</v>
      </c>
      <c r="H195" s="471"/>
      <c r="I195" s="471"/>
      <c r="J195" s="471"/>
      <c r="AE195" s="471"/>
      <c r="AF195" s="471"/>
      <c r="AG195" s="471"/>
      <c r="AH195" s="471"/>
      <c r="AI195" s="471"/>
      <c r="AJ195" s="471"/>
      <c r="AK195" s="471"/>
      <c r="AL195" s="471"/>
      <c r="AM195" s="471"/>
      <c r="AN195" s="471"/>
      <c r="AO195" s="471"/>
      <c r="AP195" s="471"/>
      <c r="AQ195" s="471"/>
      <c r="AR195" s="471"/>
      <c r="AS195" s="471"/>
      <c r="AT195" s="471"/>
      <c r="AU195" s="471"/>
      <c r="AV195" s="471"/>
      <c r="AW195" s="471"/>
    </row>
    <row r="196" spans="2:49" x14ac:dyDescent="0.25">
      <c r="B196" s="474" t="s">
        <v>445</v>
      </c>
      <c r="C196" s="472">
        <v>5000</v>
      </c>
      <c r="D196" s="472">
        <v>0</v>
      </c>
      <c r="E196" s="472">
        <v>5000</v>
      </c>
      <c r="F196" s="472">
        <v>6850</v>
      </c>
      <c r="G196" s="473" t="e">
        <f>F196/#REF!</f>
        <v>#REF!</v>
      </c>
      <c r="H196" s="471"/>
      <c r="I196" s="471"/>
      <c r="J196" s="471"/>
      <c r="AE196" s="471"/>
      <c r="AF196" s="471"/>
      <c r="AG196" s="471"/>
      <c r="AH196" s="471"/>
      <c r="AI196" s="471"/>
      <c r="AJ196" s="471"/>
      <c r="AK196" s="471"/>
      <c r="AL196" s="471"/>
      <c r="AM196" s="471"/>
      <c r="AN196" s="471"/>
      <c r="AO196" s="471"/>
      <c r="AP196" s="471"/>
      <c r="AQ196" s="471"/>
      <c r="AR196" s="471"/>
      <c r="AS196" s="471"/>
      <c r="AT196" s="471"/>
      <c r="AU196" s="471"/>
      <c r="AV196" s="471"/>
      <c r="AW196" s="471"/>
    </row>
    <row r="197" spans="2:49" x14ac:dyDescent="0.25">
      <c r="B197" s="156" t="s">
        <v>446</v>
      </c>
      <c r="C197" s="475">
        <v>5000</v>
      </c>
      <c r="D197" s="475">
        <v>0</v>
      </c>
      <c r="E197" s="475">
        <v>5000</v>
      </c>
      <c r="F197" s="475">
        <v>6850</v>
      </c>
      <c r="G197" s="473" t="e">
        <f>F197/#REF!</f>
        <v>#REF!</v>
      </c>
      <c r="H197" s="471"/>
      <c r="I197" s="471"/>
      <c r="J197" s="471"/>
      <c r="AE197" s="471"/>
      <c r="AF197" s="471"/>
      <c r="AG197" s="471"/>
      <c r="AH197" s="471"/>
      <c r="AI197" s="471"/>
      <c r="AJ197" s="471"/>
      <c r="AK197" s="471"/>
      <c r="AL197" s="471"/>
      <c r="AM197" s="471"/>
      <c r="AN197" s="471"/>
      <c r="AO197" s="471"/>
      <c r="AP197" s="471"/>
      <c r="AQ197" s="471"/>
      <c r="AR197" s="471"/>
      <c r="AS197" s="471"/>
      <c r="AT197" s="471"/>
      <c r="AU197" s="471"/>
      <c r="AV197" s="471"/>
      <c r="AW197" s="471"/>
    </row>
    <row r="198" spans="2:49" x14ac:dyDescent="0.25">
      <c r="B198" s="474"/>
      <c r="C198" s="472"/>
      <c r="D198" s="472"/>
      <c r="E198" s="472"/>
      <c r="F198" s="472"/>
      <c r="G198" s="473" t="e">
        <f>F198/#REF!</f>
        <v>#REF!</v>
      </c>
      <c r="H198" s="471"/>
      <c r="I198" s="471"/>
      <c r="J198" s="471"/>
      <c r="AE198" s="471"/>
      <c r="AF198" s="471"/>
      <c r="AG198" s="471"/>
      <c r="AH198" s="471"/>
      <c r="AI198" s="471"/>
      <c r="AJ198" s="471"/>
      <c r="AK198" s="471"/>
      <c r="AL198" s="471"/>
      <c r="AM198" s="471"/>
      <c r="AN198" s="471"/>
      <c r="AO198" s="471"/>
      <c r="AP198" s="471"/>
      <c r="AQ198" s="471"/>
      <c r="AR198" s="471"/>
      <c r="AS198" s="471"/>
      <c r="AT198" s="471"/>
      <c r="AU198" s="471"/>
      <c r="AV198" s="471"/>
      <c r="AW198" s="471"/>
    </row>
    <row r="199" spans="2:49" ht="14.4" x14ac:dyDescent="0.3">
      <c r="B199" s="119" t="s">
        <v>447</v>
      </c>
      <c r="C199" s="475">
        <v>-617868</v>
      </c>
      <c r="D199" s="475">
        <v>-205334.26</v>
      </c>
      <c r="E199" s="475">
        <v>-412534</v>
      </c>
      <c r="F199" s="475">
        <v>-903723</v>
      </c>
      <c r="G199" s="473" t="e">
        <f>F199/#REF!</f>
        <v>#REF!</v>
      </c>
      <c r="H199" s="471"/>
      <c r="I199" s="471"/>
      <c r="J199" s="471"/>
      <c r="AE199" s="471"/>
      <c r="AF199" s="471"/>
      <c r="AG199" s="471"/>
      <c r="AH199" s="471"/>
      <c r="AI199" s="471"/>
      <c r="AJ199" s="471"/>
      <c r="AK199" s="471"/>
      <c r="AL199" s="471"/>
      <c r="AM199" s="471"/>
      <c r="AN199" s="471"/>
      <c r="AO199" s="471"/>
      <c r="AP199" s="471"/>
      <c r="AQ199" s="471"/>
      <c r="AR199" s="471"/>
      <c r="AS199" s="471"/>
      <c r="AT199" s="471"/>
      <c r="AU199" s="471"/>
      <c r="AV199" s="471"/>
      <c r="AW199" s="471"/>
    </row>
    <row r="200" spans="2:49" ht="14.4" x14ac:dyDescent="0.3">
      <c r="B200" s="137" t="s">
        <v>448</v>
      </c>
      <c r="C200" s="139">
        <v>-562588</v>
      </c>
      <c r="D200" s="139">
        <v>-157565.87</v>
      </c>
      <c r="E200" s="139">
        <v>-405022</v>
      </c>
      <c r="F200" s="139">
        <v>-629586</v>
      </c>
      <c r="G200" s="473" t="e">
        <f>F200/#REF!</f>
        <v>#REF!</v>
      </c>
      <c r="H200" s="471"/>
      <c r="I200" s="471"/>
      <c r="J200" s="471"/>
      <c r="AE200" s="471"/>
      <c r="AF200" s="471"/>
      <c r="AG200" s="471"/>
      <c r="AH200" s="471"/>
      <c r="AI200" s="471"/>
      <c r="AJ200" s="471"/>
      <c r="AK200" s="471"/>
      <c r="AL200" s="471"/>
      <c r="AM200" s="471"/>
      <c r="AN200" s="471"/>
      <c r="AO200" s="471"/>
      <c r="AP200" s="471"/>
      <c r="AQ200" s="471"/>
      <c r="AR200" s="471"/>
      <c r="AS200" s="471"/>
      <c r="AT200" s="471"/>
      <c r="AU200" s="471"/>
      <c r="AV200" s="471"/>
      <c r="AW200" s="471"/>
    </row>
    <row r="201" spans="2:49" x14ac:dyDescent="0.25">
      <c r="B201" s="156" t="s">
        <v>449</v>
      </c>
      <c r="C201" s="475">
        <v>-464571</v>
      </c>
      <c r="D201" s="475">
        <v>-130104.04</v>
      </c>
      <c r="E201" s="475">
        <v>-334467</v>
      </c>
      <c r="F201" s="475">
        <v>-519786</v>
      </c>
      <c r="G201" s="473" t="e">
        <f>F201/#REF!</f>
        <v>#REF!</v>
      </c>
      <c r="H201" s="471"/>
      <c r="I201" s="471"/>
      <c r="J201" s="471"/>
      <c r="AE201" s="471"/>
      <c r="AF201" s="471"/>
      <c r="AG201" s="471"/>
      <c r="AH201" s="471"/>
      <c r="AI201" s="471"/>
      <c r="AJ201" s="471"/>
      <c r="AK201" s="471"/>
      <c r="AL201" s="471"/>
      <c r="AM201" s="471"/>
      <c r="AN201" s="471"/>
      <c r="AO201" s="471"/>
      <c r="AP201" s="471"/>
      <c r="AQ201" s="471"/>
      <c r="AR201" s="471"/>
      <c r="AS201" s="471"/>
      <c r="AT201" s="471"/>
      <c r="AU201" s="471"/>
      <c r="AV201" s="471"/>
      <c r="AW201" s="471"/>
    </row>
    <row r="202" spans="2:49" x14ac:dyDescent="0.25">
      <c r="B202" s="474" t="s">
        <v>450</v>
      </c>
      <c r="C202" s="472">
        <v>-399961</v>
      </c>
      <c r="D202" s="472">
        <v>-82899.210000000006</v>
      </c>
      <c r="E202" s="472">
        <v>-317062</v>
      </c>
      <c r="F202" s="472">
        <v>-312316</v>
      </c>
      <c r="G202" s="473" t="e">
        <f>F202/#REF!</f>
        <v>#REF!</v>
      </c>
      <c r="H202" s="471"/>
      <c r="I202" s="471"/>
      <c r="J202" s="471"/>
      <c r="AE202" s="471"/>
      <c r="AF202" s="471"/>
      <c r="AG202" s="471"/>
      <c r="AH202" s="471"/>
      <c r="AI202" s="471"/>
      <c r="AJ202" s="471"/>
      <c r="AK202" s="471"/>
      <c r="AL202" s="471"/>
      <c r="AM202" s="471"/>
      <c r="AN202" s="471"/>
      <c r="AO202" s="471"/>
      <c r="AP202" s="471"/>
      <c r="AQ202" s="471"/>
      <c r="AR202" s="471"/>
      <c r="AS202" s="471"/>
      <c r="AT202" s="471"/>
      <c r="AU202" s="471"/>
      <c r="AV202" s="471"/>
      <c r="AW202" s="471"/>
    </row>
    <row r="203" spans="2:49" x14ac:dyDescent="0.25">
      <c r="B203" s="156" t="s">
        <v>451</v>
      </c>
      <c r="C203" s="475">
        <v>0</v>
      </c>
      <c r="D203" s="475">
        <v>-30372.75</v>
      </c>
      <c r="E203" s="475">
        <v>30373</v>
      </c>
      <c r="F203" s="475">
        <v>-118638</v>
      </c>
      <c r="G203" s="473" t="e">
        <f>F203/#REF!</f>
        <v>#REF!</v>
      </c>
      <c r="H203" s="471"/>
      <c r="I203" s="471"/>
      <c r="J203" s="471"/>
      <c r="AE203" s="471"/>
      <c r="AF203" s="471"/>
      <c r="AG203" s="471"/>
      <c r="AH203" s="471"/>
      <c r="AI203" s="471"/>
      <c r="AJ203" s="471"/>
      <c r="AK203" s="471"/>
      <c r="AL203" s="471"/>
      <c r="AM203" s="471"/>
      <c r="AN203" s="471"/>
      <c r="AO203" s="471"/>
      <c r="AP203" s="471"/>
      <c r="AQ203" s="471"/>
      <c r="AR203" s="471"/>
      <c r="AS203" s="471"/>
      <c r="AT203" s="471"/>
      <c r="AU203" s="471"/>
      <c r="AV203" s="471"/>
      <c r="AW203" s="471"/>
    </row>
    <row r="204" spans="2:49" x14ac:dyDescent="0.25">
      <c r="B204" s="474" t="s">
        <v>452</v>
      </c>
      <c r="C204" s="472">
        <v>-67670</v>
      </c>
      <c r="D204" s="472">
        <v>-18012.240000000002</v>
      </c>
      <c r="E204" s="472">
        <v>-49658</v>
      </c>
      <c r="F204" s="472">
        <v>-90222</v>
      </c>
      <c r="G204" s="473" t="e">
        <f>F204/#REF!</f>
        <v>#REF!</v>
      </c>
      <c r="H204" s="471"/>
      <c r="I204" s="471"/>
      <c r="J204" s="471"/>
      <c r="AE204" s="471"/>
      <c r="AF204" s="471"/>
      <c r="AG204" s="471"/>
      <c r="AH204" s="471"/>
      <c r="AI204" s="471"/>
      <c r="AJ204" s="471"/>
      <c r="AK204" s="471"/>
      <c r="AL204" s="471"/>
      <c r="AM204" s="471"/>
      <c r="AN204" s="471"/>
      <c r="AO204" s="471"/>
      <c r="AP204" s="471"/>
      <c r="AQ204" s="471"/>
      <c r="AR204" s="471"/>
      <c r="AS204" s="471"/>
      <c r="AT204" s="471"/>
      <c r="AU204" s="471"/>
      <c r="AV204" s="471"/>
      <c r="AW204" s="471"/>
    </row>
    <row r="205" spans="2:49" x14ac:dyDescent="0.25">
      <c r="B205" s="156" t="s">
        <v>504</v>
      </c>
      <c r="C205" s="475">
        <v>0</v>
      </c>
      <c r="D205" s="475">
        <v>0</v>
      </c>
      <c r="E205" s="475">
        <v>0</v>
      </c>
      <c r="F205" s="475">
        <v>-551</v>
      </c>
      <c r="G205" s="473" t="e">
        <f>F205/#REF!</f>
        <v>#REF!</v>
      </c>
      <c r="H205" s="471"/>
      <c r="I205" s="471"/>
      <c r="J205" s="471"/>
      <c r="AE205" s="471"/>
      <c r="AF205" s="471"/>
      <c r="AG205" s="471"/>
      <c r="AH205" s="471"/>
      <c r="AI205" s="471"/>
      <c r="AJ205" s="471"/>
      <c r="AK205" s="471"/>
      <c r="AL205" s="471"/>
      <c r="AM205" s="471"/>
      <c r="AN205" s="471"/>
      <c r="AO205" s="471"/>
      <c r="AP205" s="471"/>
      <c r="AQ205" s="471"/>
      <c r="AR205" s="471"/>
      <c r="AS205" s="471"/>
      <c r="AT205" s="471"/>
      <c r="AU205" s="471"/>
      <c r="AV205" s="471"/>
      <c r="AW205" s="471"/>
    </row>
    <row r="206" spans="2:49" x14ac:dyDescent="0.25">
      <c r="B206" s="474" t="s">
        <v>453</v>
      </c>
      <c r="C206" s="472">
        <v>0</v>
      </c>
      <c r="D206" s="472">
        <v>0</v>
      </c>
      <c r="E206" s="472">
        <v>0</v>
      </c>
      <c r="F206" s="472">
        <v>-15289</v>
      </c>
      <c r="G206" s="473" t="e">
        <f>F206/#REF!</f>
        <v>#REF!</v>
      </c>
      <c r="H206" s="471"/>
      <c r="I206" s="471"/>
      <c r="J206" s="471"/>
      <c r="AE206" s="471"/>
      <c r="AF206" s="471"/>
      <c r="AG206" s="471"/>
      <c r="AH206" s="471"/>
      <c r="AI206" s="471"/>
      <c r="AJ206" s="471"/>
      <c r="AK206" s="471"/>
      <c r="AL206" s="471"/>
      <c r="AM206" s="471"/>
      <c r="AN206" s="471"/>
      <c r="AO206" s="471"/>
      <c r="AP206" s="471"/>
      <c r="AQ206" s="471"/>
      <c r="AR206" s="471"/>
      <c r="AS206" s="471"/>
      <c r="AT206" s="471"/>
      <c r="AU206" s="471"/>
      <c r="AV206" s="471"/>
      <c r="AW206" s="471"/>
    </row>
    <row r="207" spans="2:49" x14ac:dyDescent="0.25">
      <c r="B207" s="156" t="s">
        <v>454</v>
      </c>
      <c r="C207" s="475">
        <v>3060</v>
      </c>
      <c r="D207" s="475">
        <v>854.05</v>
      </c>
      <c r="E207" s="475">
        <v>2206</v>
      </c>
      <c r="F207" s="475">
        <v>17230</v>
      </c>
      <c r="G207" s="473" t="e">
        <f>F207/#REF!</f>
        <v>#REF!</v>
      </c>
      <c r="H207" s="471"/>
      <c r="I207" s="471"/>
      <c r="J207" s="471"/>
      <c r="AE207" s="471"/>
      <c r="AF207" s="471"/>
      <c r="AG207" s="471"/>
      <c r="AH207" s="471"/>
      <c r="AI207" s="471"/>
      <c r="AJ207" s="471"/>
      <c r="AK207" s="471"/>
      <c r="AL207" s="471"/>
      <c r="AM207" s="471"/>
      <c r="AN207" s="471"/>
      <c r="AO207" s="471"/>
      <c r="AP207" s="471"/>
      <c r="AQ207" s="471"/>
      <c r="AR207" s="471"/>
      <c r="AS207" s="471"/>
      <c r="AT207" s="471"/>
      <c r="AU207" s="471"/>
      <c r="AV207" s="471"/>
      <c r="AW207" s="471"/>
    </row>
    <row r="208" spans="2:49" x14ac:dyDescent="0.25">
      <c r="B208" s="474" t="s">
        <v>455</v>
      </c>
      <c r="C208" s="472">
        <v>0</v>
      </c>
      <c r="D208" s="472">
        <v>326.11</v>
      </c>
      <c r="E208" s="472">
        <v>-326</v>
      </c>
      <c r="F208" s="472">
        <v>0</v>
      </c>
      <c r="G208" s="473" t="e">
        <f>F208/#REF!</f>
        <v>#REF!</v>
      </c>
      <c r="H208" s="471"/>
      <c r="I208" s="471"/>
      <c r="J208" s="471"/>
      <c r="AE208" s="471"/>
      <c r="AF208" s="471"/>
      <c r="AG208" s="471"/>
      <c r="AH208" s="471"/>
      <c r="AI208" s="471"/>
      <c r="AJ208" s="471"/>
      <c r="AK208" s="471"/>
      <c r="AL208" s="471"/>
      <c r="AM208" s="471"/>
      <c r="AN208" s="471"/>
      <c r="AO208" s="471"/>
      <c r="AP208" s="471"/>
      <c r="AQ208" s="471"/>
      <c r="AR208" s="471"/>
      <c r="AS208" s="471"/>
      <c r="AT208" s="471"/>
      <c r="AU208" s="471"/>
      <c r="AV208" s="471"/>
      <c r="AW208" s="471"/>
    </row>
    <row r="209" spans="2:49" ht="14.4" x14ac:dyDescent="0.3">
      <c r="B209" s="119" t="s">
        <v>457</v>
      </c>
      <c r="C209" s="138">
        <v>-98017</v>
      </c>
      <c r="D209" s="138">
        <v>-27461.83</v>
      </c>
      <c r="E209" s="138">
        <v>-70555</v>
      </c>
      <c r="F209" s="138">
        <v>-109799</v>
      </c>
      <c r="G209" s="473" t="e">
        <f>F209/#REF!</f>
        <v>#REF!</v>
      </c>
      <c r="H209" s="471"/>
      <c r="I209" s="471"/>
      <c r="J209" s="471"/>
      <c r="AE209" s="471"/>
      <c r="AF209" s="471"/>
      <c r="AG209" s="471"/>
      <c r="AH209" s="471"/>
      <c r="AI209" s="471"/>
      <c r="AJ209" s="471"/>
      <c r="AK209" s="471"/>
      <c r="AL209" s="471"/>
      <c r="AM209" s="471"/>
      <c r="AN209" s="471"/>
      <c r="AO209" s="471"/>
      <c r="AP209" s="471"/>
      <c r="AQ209" s="471"/>
      <c r="AR209" s="471"/>
      <c r="AS209" s="471"/>
      <c r="AT209" s="471"/>
      <c r="AU209" s="471"/>
      <c r="AV209" s="471"/>
      <c r="AW209" s="471"/>
    </row>
    <row r="210" spans="2:49" x14ac:dyDescent="0.25">
      <c r="B210" s="474" t="s">
        <v>458</v>
      </c>
      <c r="C210" s="472">
        <v>-80620</v>
      </c>
      <c r="D210" s="472">
        <v>-22643.200000000001</v>
      </c>
      <c r="E210" s="472">
        <v>-57977</v>
      </c>
      <c r="F210" s="472">
        <v>-92821</v>
      </c>
      <c r="G210" s="473" t="e">
        <f>F210/#REF!</f>
        <v>#REF!</v>
      </c>
      <c r="H210" s="471"/>
      <c r="I210" s="471"/>
      <c r="J210" s="471"/>
      <c r="AE210" s="471"/>
      <c r="AF210" s="471"/>
      <c r="AG210" s="471"/>
      <c r="AH210" s="471"/>
      <c r="AI210" s="471"/>
      <c r="AJ210" s="471"/>
      <c r="AK210" s="471"/>
      <c r="AL210" s="471"/>
      <c r="AM210" s="471"/>
      <c r="AN210" s="471"/>
      <c r="AO210" s="471"/>
      <c r="AP210" s="471"/>
      <c r="AQ210" s="471"/>
      <c r="AR210" s="471"/>
      <c r="AS210" s="471"/>
      <c r="AT210" s="471"/>
      <c r="AU210" s="471"/>
      <c r="AV210" s="471"/>
      <c r="AW210" s="471"/>
    </row>
    <row r="211" spans="2:49" x14ac:dyDescent="0.25">
      <c r="B211" s="156" t="s">
        <v>459</v>
      </c>
      <c r="C211" s="475">
        <v>-80620</v>
      </c>
      <c r="D211" s="475">
        <v>-22643.200000000001</v>
      </c>
      <c r="E211" s="475">
        <v>-57977</v>
      </c>
      <c r="F211" s="475">
        <v>-90365</v>
      </c>
      <c r="G211" s="473" t="e">
        <f>F211/#REF!</f>
        <v>#REF!</v>
      </c>
      <c r="H211" s="471"/>
      <c r="I211" s="471"/>
      <c r="J211" s="471"/>
      <c r="AE211" s="471"/>
      <c r="AF211" s="471"/>
      <c r="AG211" s="471"/>
      <c r="AH211" s="471"/>
      <c r="AI211" s="471"/>
      <c r="AJ211" s="471"/>
      <c r="AK211" s="471"/>
      <c r="AL211" s="471"/>
      <c r="AM211" s="471"/>
      <c r="AN211" s="471"/>
      <c r="AO211" s="471"/>
      <c r="AP211" s="471"/>
      <c r="AQ211" s="471"/>
      <c r="AR211" s="471"/>
      <c r="AS211" s="471"/>
      <c r="AT211" s="471"/>
      <c r="AU211" s="471"/>
      <c r="AV211" s="471"/>
      <c r="AW211" s="471"/>
    </row>
    <row r="212" spans="2:49" x14ac:dyDescent="0.25">
      <c r="B212" s="474" t="s">
        <v>460</v>
      </c>
      <c r="C212" s="472">
        <v>0</v>
      </c>
      <c r="D212" s="472">
        <v>0</v>
      </c>
      <c r="E212" s="472">
        <v>0</v>
      </c>
      <c r="F212" s="472">
        <v>-2456</v>
      </c>
      <c r="G212" s="473" t="e">
        <f>F212/#REF!</f>
        <v>#REF!</v>
      </c>
      <c r="H212" s="471"/>
      <c r="I212" s="471"/>
      <c r="J212" s="471"/>
      <c r="AE212" s="471"/>
      <c r="AF212" s="471"/>
      <c r="AG212" s="471"/>
      <c r="AH212" s="471"/>
      <c r="AI212" s="471"/>
      <c r="AJ212" s="471"/>
      <c r="AK212" s="471"/>
      <c r="AL212" s="471"/>
      <c r="AM212" s="471"/>
      <c r="AN212" s="471"/>
      <c r="AO212" s="471"/>
      <c r="AP212" s="471"/>
      <c r="AQ212" s="471"/>
      <c r="AR212" s="471"/>
      <c r="AS212" s="471"/>
      <c r="AT212" s="471"/>
      <c r="AU212" s="471"/>
      <c r="AV212" s="471"/>
      <c r="AW212" s="471"/>
    </row>
    <row r="213" spans="2:49" x14ac:dyDescent="0.25">
      <c r="B213" s="156" t="s">
        <v>461</v>
      </c>
      <c r="C213" s="475">
        <v>-17397</v>
      </c>
      <c r="D213" s="475">
        <v>-4818.63</v>
      </c>
      <c r="E213" s="475">
        <v>-12578</v>
      </c>
      <c r="F213" s="475">
        <v>-16978</v>
      </c>
      <c r="G213" s="473" t="e">
        <f>F213/#REF!</f>
        <v>#REF!</v>
      </c>
      <c r="H213" s="471"/>
      <c r="I213" s="471"/>
      <c r="J213" s="471"/>
      <c r="AE213" s="471"/>
      <c r="AF213" s="471"/>
      <c r="AG213" s="471"/>
      <c r="AH213" s="471"/>
      <c r="AI213" s="471"/>
      <c r="AJ213" s="471"/>
      <c r="AK213" s="471"/>
      <c r="AL213" s="471"/>
      <c r="AM213" s="471"/>
      <c r="AN213" s="471"/>
      <c r="AO213" s="471"/>
      <c r="AP213" s="471"/>
      <c r="AQ213" s="471"/>
      <c r="AR213" s="471"/>
      <c r="AS213" s="471"/>
      <c r="AT213" s="471"/>
      <c r="AU213" s="471"/>
      <c r="AV213" s="471"/>
      <c r="AW213" s="471"/>
    </row>
    <row r="214" spans="2:49" x14ac:dyDescent="0.25">
      <c r="B214" s="474" t="s">
        <v>462</v>
      </c>
      <c r="C214" s="472">
        <v>-7153</v>
      </c>
      <c r="D214" s="472">
        <v>-1979.4</v>
      </c>
      <c r="E214" s="472">
        <v>-5174</v>
      </c>
      <c r="F214" s="472">
        <v>-6761</v>
      </c>
      <c r="G214" s="473" t="e">
        <f>F214/#REF!</f>
        <v>#REF!</v>
      </c>
      <c r="H214" s="471"/>
      <c r="I214" s="471"/>
      <c r="J214" s="471"/>
      <c r="AE214" s="471"/>
      <c r="AF214" s="471"/>
      <c r="AG214" s="471"/>
      <c r="AH214" s="471"/>
      <c r="AI214" s="471"/>
      <c r="AJ214" s="471"/>
      <c r="AK214" s="471"/>
      <c r="AL214" s="471"/>
      <c r="AM214" s="471"/>
      <c r="AN214" s="471"/>
      <c r="AO214" s="471"/>
      <c r="AP214" s="471"/>
      <c r="AQ214" s="471"/>
      <c r="AR214" s="471"/>
      <c r="AS214" s="471"/>
      <c r="AT214" s="471"/>
      <c r="AU214" s="471"/>
      <c r="AV214" s="471"/>
      <c r="AW214" s="471"/>
    </row>
    <row r="215" spans="2:49" x14ac:dyDescent="0.25">
      <c r="B215" s="156" t="s">
        <v>463</v>
      </c>
      <c r="C215" s="475">
        <v>-8885</v>
      </c>
      <c r="D215" s="475">
        <v>-2465</v>
      </c>
      <c r="E215" s="475">
        <v>-6420</v>
      </c>
      <c r="F215" s="475">
        <v>-8649</v>
      </c>
      <c r="G215" s="473" t="e">
        <f>F215/#REF!</f>
        <v>#REF!</v>
      </c>
      <c r="H215" s="471"/>
      <c r="I215" s="471"/>
      <c r="J215" s="471"/>
      <c r="AE215" s="471"/>
      <c r="AF215" s="471"/>
      <c r="AG215" s="471"/>
      <c r="AH215" s="471"/>
      <c r="AI215" s="471"/>
      <c r="AJ215" s="471"/>
      <c r="AK215" s="471"/>
      <c r="AL215" s="471"/>
      <c r="AM215" s="471"/>
      <c r="AN215" s="471"/>
      <c r="AO215" s="471"/>
      <c r="AP215" s="471"/>
      <c r="AQ215" s="471"/>
      <c r="AR215" s="471"/>
      <c r="AS215" s="471"/>
      <c r="AT215" s="471"/>
      <c r="AU215" s="471"/>
      <c r="AV215" s="471"/>
      <c r="AW215" s="471"/>
    </row>
    <row r="216" spans="2:49" x14ac:dyDescent="0.25">
      <c r="B216" s="474" t="s">
        <v>464</v>
      </c>
      <c r="C216" s="472">
        <v>-1171</v>
      </c>
      <c r="D216" s="472">
        <v>-328.25</v>
      </c>
      <c r="E216" s="472">
        <v>-843</v>
      </c>
      <c r="F216" s="472">
        <v>-877</v>
      </c>
      <c r="G216" s="473" t="e">
        <f>F216/#REF!</f>
        <v>#REF!</v>
      </c>
      <c r="H216" s="471"/>
      <c r="I216" s="471"/>
      <c r="J216" s="471"/>
      <c r="AE216" s="471"/>
      <c r="AF216" s="471"/>
      <c r="AG216" s="471"/>
      <c r="AH216" s="471"/>
      <c r="AI216" s="471"/>
      <c r="AJ216" s="471"/>
      <c r="AK216" s="471"/>
      <c r="AL216" s="471"/>
      <c r="AM216" s="471"/>
      <c r="AN216" s="471"/>
      <c r="AO216" s="471"/>
      <c r="AP216" s="471"/>
      <c r="AQ216" s="471"/>
      <c r="AR216" s="471"/>
      <c r="AS216" s="471"/>
      <c r="AT216" s="471"/>
      <c r="AU216" s="471"/>
      <c r="AV216" s="471"/>
      <c r="AW216" s="471"/>
    </row>
    <row r="217" spans="2:49" x14ac:dyDescent="0.25">
      <c r="B217" s="474" t="s">
        <v>465</v>
      </c>
      <c r="C217" s="472">
        <v>-188</v>
      </c>
      <c r="D217" s="472">
        <v>-45.98</v>
      </c>
      <c r="E217" s="472">
        <v>-142</v>
      </c>
      <c r="F217" s="472">
        <v>-183</v>
      </c>
      <c r="G217" s="473" t="e">
        <f>F217/#REF!</f>
        <v>#REF!</v>
      </c>
      <c r="H217" s="471"/>
      <c r="I217" s="471"/>
      <c r="J217" s="471"/>
      <c r="AE217" s="471"/>
      <c r="AF217" s="471"/>
      <c r="AG217" s="471"/>
      <c r="AH217" s="471"/>
      <c r="AI217" s="471"/>
      <c r="AJ217" s="471"/>
      <c r="AK217" s="471"/>
      <c r="AL217" s="471"/>
      <c r="AM217" s="471"/>
      <c r="AN217" s="471"/>
      <c r="AO217" s="471"/>
      <c r="AP217" s="471"/>
      <c r="AQ217" s="471"/>
      <c r="AR217" s="471"/>
      <c r="AS217" s="471"/>
      <c r="AT217" s="471"/>
      <c r="AU217" s="471"/>
      <c r="AV217" s="471"/>
      <c r="AW217" s="471"/>
    </row>
    <row r="218" spans="2:49" x14ac:dyDescent="0.25">
      <c r="B218" s="156" t="s">
        <v>466</v>
      </c>
      <c r="C218" s="475">
        <v>0</v>
      </c>
      <c r="D218" s="475">
        <v>0</v>
      </c>
      <c r="E218" s="475">
        <v>0</v>
      </c>
      <c r="F218" s="475">
        <v>-508</v>
      </c>
      <c r="G218" s="473" t="e">
        <f>F218/#REF!</f>
        <v>#REF!</v>
      </c>
      <c r="H218" s="471"/>
      <c r="I218" s="471"/>
      <c r="J218" s="471"/>
      <c r="AE218" s="471"/>
      <c r="AF218" s="471"/>
      <c r="AG218" s="471"/>
      <c r="AH218" s="471"/>
      <c r="AI218" s="471"/>
      <c r="AJ218" s="471"/>
      <c r="AK218" s="471"/>
      <c r="AL218" s="471"/>
      <c r="AM218" s="471"/>
      <c r="AN218" s="471"/>
      <c r="AO218" s="471"/>
      <c r="AP218" s="471"/>
      <c r="AQ218" s="471"/>
      <c r="AR218" s="471"/>
      <c r="AS218" s="471"/>
      <c r="AT218" s="471"/>
      <c r="AU218" s="471"/>
      <c r="AV218" s="471"/>
      <c r="AW218" s="471"/>
    </row>
    <row r="219" spans="2:49" ht="14.4" x14ac:dyDescent="0.3">
      <c r="B219" s="137" t="s">
        <v>467</v>
      </c>
      <c r="C219" s="139">
        <v>-41350</v>
      </c>
      <c r="D219" s="139">
        <v>-22575.48</v>
      </c>
      <c r="E219" s="139">
        <v>-18775</v>
      </c>
      <c r="F219" s="139">
        <v>-178200</v>
      </c>
      <c r="G219" s="473" t="e">
        <f>F219/#REF!</f>
        <v>#REF!</v>
      </c>
      <c r="H219" s="471"/>
      <c r="I219" s="471"/>
      <c r="J219" s="471"/>
      <c r="AE219" s="471"/>
      <c r="AF219" s="471"/>
      <c r="AG219" s="471"/>
      <c r="AH219" s="471"/>
      <c r="AI219" s="471"/>
      <c r="AJ219" s="471"/>
      <c r="AK219" s="471"/>
      <c r="AL219" s="471"/>
      <c r="AM219" s="471"/>
      <c r="AN219" s="471"/>
      <c r="AO219" s="471"/>
      <c r="AP219" s="471"/>
      <c r="AQ219" s="471"/>
      <c r="AR219" s="471"/>
      <c r="AS219" s="471"/>
      <c r="AT219" s="471"/>
      <c r="AU219" s="471"/>
      <c r="AV219" s="471"/>
      <c r="AW219" s="471"/>
    </row>
    <row r="220" spans="2:49" x14ac:dyDescent="0.25">
      <c r="B220" s="156" t="s">
        <v>468</v>
      </c>
      <c r="C220" s="475">
        <v>-500</v>
      </c>
      <c r="D220" s="475">
        <v>0</v>
      </c>
      <c r="E220" s="475">
        <v>-500</v>
      </c>
      <c r="F220" s="475">
        <v>0</v>
      </c>
      <c r="G220" s="473" t="e">
        <f>F220/#REF!</f>
        <v>#REF!</v>
      </c>
      <c r="H220" s="471"/>
      <c r="I220" s="471"/>
      <c r="J220" s="471"/>
      <c r="AE220" s="471"/>
      <c r="AF220" s="471"/>
      <c r="AG220" s="471"/>
      <c r="AH220" s="471"/>
      <c r="AI220" s="471"/>
      <c r="AJ220" s="471"/>
      <c r="AK220" s="471"/>
      <c r="AL220" s="471"/>
      <c r="AM220" s="471"/>
      <c r="AN220" s="471"/>
      <c r="AO220" s="471"/>
      <c r="AP220" s="471"/>
      <c r="AQ220" s="471"/>
      <c r="AR220" s="471"/>
      <c r="AS220" s="471"/>
      <c r="AT220" s="471"/>
      <c r="AU220" s="471"/>
      <c r="AV220" s="471"/>
      <c r="AW220" s="471"/>
    </row>
    <row r="221" spans="2:49" x14ac:dyDescent="0.25">
      <c r="B221" s="474" t="s">
        <v>469</v>
      </c>
      <c r="C221" s="472">
        <v>-2500</v>
      </c>
      <c r="D221" s="472">
        <v>-675</v>
      </c>
      <c r="E221" s="472">
        <v>-1825</v>
      </c>
      <c r="F221" s="472">
        <v>-16843</v>
      </c>
      <c r="G221" s="473" t="e">
        <f>F221/#REF!</f>
        <v>#REF!</v>
      </c>
      <c r="H221" s="471"/>
      <c r="I221" s="471"/>
      <c r="J221" s="471"/>
      <c r="AE221" s="471"/>
      <c r="AF221" s="471"/>
      <c r="AG221" s="471"/>
      <c r="AH221" s="471"/>
      <c r="AI221" s="471"/>
      <c r="AJ221" s="471"/>
      <c r="AK221" s="471"/>
      <c r="AL221" s="471"/>
      <c r="AM221" s="471"/>
      <c r="AN221" s="471"/>
      <c r="AO221" s="471"/>
      <c r="AP221" s="471"/>
      <c r="AQ221" s="471"/>
      <c r="AR221" s="471"/>
      <c r="AS221" s="471"/>
      <c r="AT221" s="471"/>
      <c r="AU221" s="471"/>
      <c r="AV221" s="471"/>
      <c r="AW221" s="471"/>
    </row>
    <row r="222" spans="2:49" x14ac:dyDescent="0.25">
      <c r="B222" s="156" t="s">
        <v>470</v>
      </c>
      <c r="C222" s="475">
        <v>-9000</v>
      </c>
      <c r="D222" s="475">
        <v>-2252.52</v>
      </c>
      <c r="E222" s="475">
        <v>-6747</v>
      </c>
      <c r="F222" s="475">
        <v>-13683</v>
      </c>
      <c r="G222" s="473" t="e">
        <f>F222/#REF!</f>
        <v>#REF!</v>
      </c>
      <c r="H222" s="471"/>
      <c r="I222" s="471"/>
      <c r="J222" s="471"/>
      <c r="AE222" s="471"/>
      <c r="AF222" s="471"/>
      <c r="AG222" s="471"/>
      <c r="AH222" s="471"/>
      <c r="AI222" s="471"/>
      <c r="AJ222" s="471"/>
      <c r="AK222" s="471"/>
      <c r="AL222" s="471"/>
      <c r="AM222" s="471"/>
      <c r="AN222" s="471"/>
      <c r="AO222" s="471"/>
      <c r="AP222" s="471"/>
      <c r="AQ222" s="471"/>
      <c r="AR222" s="471"/>
      <c r="AS222" s="471"/>
      <c r="AT222" s="471"/>
      <c r="AU222" s="471"/>
      <c r="AV222" s="471"/>
      <c r="AW222" s="471"/>
    </row>
    <row r="223" spans="2:49" x14ac:dyDescent="0.25">
      <c r="B223" s="474" t="s">
        <v>471</v>
      </c>
      <c r="C223" s="472">
        <v>0</v>
      </c>
      <c r="D223" s="472">
        <v>-1600.47</v>
      </c>
      <c r="E223" s="472">
        <v>1600</v>
      </c>
      <c r="F223" s="472">
        <v>-9937</v>
      </c>
      <c r="G223" s="473" t="e">
        <f>F223/#REF!</f>
        <v>#REF!</v>
      </c>
      <c r="H223" s="471"/>
      <c r="I223" s="471"/>
      <c r="J223" s="471"/>
      <c r="AE223" s="471"/>
      <c r="AF223" s="471"/>
      <c r="AG223" s="471"/>
      <c r="AH223" s="471"/>
      <c r="AI223" s="471"/>
      <c r="AJ223" s="471"/>
      <c r="AK223" s="471"/>
      <c r="AL223" s="471"/>
      <c r="AM223" s="471"/>
      <c r="AN223" s="471"/>
      <c r="AO223" s="471"/>
      <c r="AP223" s="471"/>
      <c r="AQ223" s="471"/>
      <c r="AR223" s="471"/>
      <c r="AS223" s="471"/>
      <c r="AT223" s="471"/>
      <c r="AU223" s="471"/>
      <c r="AV223" s="471"/>
      <c r="AW223" s="471"/>
    </row>
    <row r="224" spans="2:49" x14ac:dyDescent="0.25">
      <c r="B224" s="156" t="s">
        <v>472</v>
      </c>
      <c r="C224" s="475">
        <v>-200</v>
      </c>
      <c r="D224" s="475">
        <v>0</v>
      </c>
      <c r="E224" s="475">
        <v>-200</v>
      </c>
      <c r="F224" s="475">
        <v>0</v>
      </c>
      <c r="G224" s="473" t="e">
        <f>F224/#REF!</f>
        <v>#REF!</v>
      </c>
      <c r="H224" s="471"/>
      <c r="I224" s="471"/>
      <c r="J224" s="471"/>
      <c r="AE224" s="471"/>
      <c r="AF224" s="471"/>
      <c r="AG224" s="471"/>
      <c r="AH224" s="471"/>
      <c r="AI224" s="471"/>
      <c r="AJ224" s="471"/>
      <c r="AK224" s="471"/>
      <c r="AL224" s="471"/>
      <c r="AM224" s="471"/>
      <c r="AN224" s="471"/>
      <c r="AO224" s="471"/>
      <c r="AP224" s="471"/>
      <c r="AQ224" s="471"/>
      <c r="AR224" s="471"/>
      <c r="AS224" s="471"/>
      <c r="AT224" s="471"/>
      <c r="AU224" s="471"/>
      <c r="AV224" s="471"/>
      <c r="AW224" s="471"/>
    </row>
    <row r="225" spans="2:49" x14ac:dyDescent="0.25">
      <c r="B225" s="474" t="s">
        <v>473</v>
      </c>
      <c r="C225" s="472">
        <v>0</v>
      </c>
      <c r="D225" s="472">
        <v>-5.12</v>
      </c>
      <c r="E225" s="472">
        <v>5</v>
      </c>
      <c r="F225" s="472">
        <v>-18</v>
      </c>
      <c r="G225" s="473" t="e">
        <f>F225/#REF!</f>
        <v>#REF!</v>
      </c>
      <c r="H225" s="471"/>
      <c r="I225" s="471"/>
      <c r="J225" s="471"/>
      <c r="AE225" s="471"/>
      <c r="AF225" s="471"/>
      <c r="AG225" s="471"/>
      <c r="AH225" s="471"/>
      <c r="AI225" s="471"/>
      <c r="AJ225" s="471"/>
      <c r="AK225" s="471"/>
      <c r="AL225" s="471"/>
      <c r="AM225" s="471"/>
      <c r="AN225" s="471"/>
      <c r="AO225" s="471"/>
      <c r="AP225" s="471"/>
      <c r="AQ225" s="471"/>
      <c r="AR225" s="471"/>
      <c r="AS225" s="471"/>
      <c r="AT225" s="471"/>
      <c r="AU225" s="471"/>
      <c r="AV225" s="471"/>
      <c r="AW225" s="471"/>
    </row>
    <row r="226" spans="2:49" x14ac:dyDescent="0.25">
      <c r="B226" s="156" t="s">
        <v>474</v>
      </c>
      <c r="C226" s="475">
        <v>-13000</v>
      </c>
      <c r="D226" s="475">
        <v>-2697.4</v>
      </c>
      <c r="E226" s="475">
        <v>-10303</v>
      </c>
      <c r="F226" s="475">
        <v>-39955</v>
      </c>
      <c r="G226" s="473" t="e">
        <f>F226/#REF!</f>
        <v>#REF!</v>
      </c>
      <c r="H226" s="471"/>
      <c r="I226" s="471"/>
      <c r="J226" s="471"/>
      <c r="AE226" s="471"/>
      <c r="AF226" s="471"/>
      <c r="AG226" s="471"/>
      <c r="AH226" s="471"/>
      <c r="AI226" s="471"/>
      <c r="AJ226" s="471"/>
      <c r="AK226" s="471"/>
      <c r="AL226" s="471"/>
      <c r="AM226" s="471"/>
      <c r="AN226" s="471"/>
      <c r="AO226" s="471"/>
      <c r="AP226" s="471"/>
      <c r="AQ226" s="471"/>
      <c r="AR226" s="471"/>
      <c r="AS226" s="471"/>
      <c r="AT226" s="471"/>
      <c r="AU226" s="471"/>
      <c r="AV226" s="471"/>
      <c r="AW226" s="471"/>
    </row>
    <row r="227" spans="2:49" x14ac:dyDescent="0.25">
      <c r="B227" s="474" t="s">
        <v>475</v>
      </c>
      <c r="C227" s="472">
        <v>-2000</v>
      </c>
      <c r="D227" s="472">
        <v>-733.1</v>
      </c>
      <c r="E227" s="472">
        <v>-1267</v>
      </c>
      <c r="F227" s="472">
        <v>-1879</v>
      </c>
      <c r="G227" s="473" t="e">
        <f>F227/#REF!</f>
        <v>#REF!</v>
      </c>
      <c r="H227" s="471"/>
      <c r="I227" s="471"/>
      <c r="J227" s="471"/>
      <c r="AE227" s="471"/>
      <c r="AF227" s="471"/>
      <c r="AG227" s="471"/>
      <c r="AH227" s="471"/>
      <c r="AI227" s="471"/>
      <c r="AJ227" s="471"/>
      <c r="AK227" s="471"/>
      <c r="AL227" s="471"/>
      <c r="AM227" s="471"/>
      <c r="AN227" s="471"/>
      <c r="AO227" s="471"/>
      <c r="AP227" s="471"/>
      <c r="AQ227" s="471"/>
      <c r="AR227" s="471"/>
      <c r="AS227" s="471"/>
      <c r="AT227" s="471"/>
      <c r="AU227" s="471"/>
      <c r="AV227" s="471"/>
      <c r="AW227" s="471"/>
    </row>
    <row r="228" spans="2:49" x14ac:dyDescent="0.25">
      <c r="B228" s="156" t="s">
        <v>476</v>
      </c>
      <c r="C228" s="475">
        <v>-30</v>
      </c>
      <c r="D228" s="475">
        <v>-12517.55</v>
      </c>
      <c r="E228" s="475">
        <v>12488</v>
      </c>
      <c r="F228" s="475">
        <v>-77114</v>
      </c>
      <c r="G228" s="473" t="e">
        <f>F228/#REF!</f>
        <v>#REF!</v>
      </c>
      <c r="H228" s="471"/>
      <c r="I228" s="471"/>
      <c r="J228" s="471"/>
      <c r="AE228" s="471"/>
      <c r="AF228" s="471"/>
      <c r="AG228" s="471"/>
      <c r="AH228" s="471"/>
      <c r="AI228" s="471"/>
      <c r="AJ228" s="471"/>
      <c r="AK228" s="471"/>
      <c r="AL228" s="471"/>
      <c r="AM228" s="471"/>
      <c r="AN228" s="471"/>
      <c r="AO228" s="471"/>
      <c r="AP228" s="471"/>
      <c r="AQ228" s="471"/>
      <c r="AR228" s="471"/>
      <c r="AS228" s="471"/>
      <c r="AT228" s="471"/>
      <c r="AU228" s="471"/>
      <c r="AV228" s="471"/>
      <c r="AW228" s="471"/>
    </row>
    <row r="229" spans="2:49" x14ac:dyDescent="0.25">
      <c r="B229" s="474" t="s">
        <v>477</v>
      </c>
      <c r="C229" s="472">
        <v>-600</v>
      </c>
      <c r="D229" s="472">
        <v>-78</v>
      </c>
      <c r="E229" s="472">
        <v>-522</v>
      </c>
      <c r="F229" s="472">
        <v>-599</v>
      </c>
      <c r="G229" s="473" t="e">
        <f>F229/#REF!</f>
        <v>#REF!</v>
      </c>
      <c r="H229" s="471"/>
      <c r="I229" s="471"/>
      <c r="J229" s="471"/>
      <c r="AE229" s="471"/>
      <c r="AF229" s="471"/>
      <c r="AG229" s="471"/>
      <c r="AH229" s="471"/>
      <c r="AI229" s="471"/>
      <c r="AJ229" s="471"/>
      <c r="AK229" s="471"/>
      <c r="AL229" s="471"/>
      <c r="AM229" s="471"/>
      <c r="AN229" s="471"/>
      <c r="AO229" s="471"/>
      <c r="AP229" s="471"/>
      <c r="AQ229" s="471"/>
      <c r="AR229" s="471"/>
      <c r="AS229" s="471"/>
      <c r="AT229" s="471"/>
      <c r="AU229" s="471"/>
      <c r="AV229" s="471"/>
      <c r="AW229" s="471"/>
    </row>
    <row r="230" spans="2:49" x14ac:dyDescent="0.25">
      <c r="B230" s="156" t="s">
        <v>478</v>
      </c>
      <c r="C230" s="475">
        <v>-10000</v>
      </c>
      <c r="D230" s="475">
        <v>-998.16</v>
      </c>
      <c r="E230" s="475">
        <v>-9002</v>
      </c>
      <c r="F230" s="475">
        <v>-15317</v>
      </c>
      <c r="G230" s="473" t="e">
        <f>F230/#REF!</f>
        <v>#REF!</v>
      </c>
      <c r="H230" s="471"/>
      <c r="I230" s="471"/>
      <c r="J230" s="471"/>
      <c r="AE230" s="471"/>
      <c r="AF230" s="471"/>
      <c r="AG230" s="471"/>
      <c r="AH230" s="471"/>
      <c r="AI230" s="471"/>
      <c r="AJ230" s="471"/>
      <c r="AK230" s="471"/>
      <c r="AL230" s="471"/>
      <c r="AM230" s="471"/>
      <c r="AN230" s="471"/>
      <c r="AO230" s="471"/>
      <c r="AP230" s="471"/>
      <c r="AQ230" s="471"/>
      <c r="AR230" s="471"/>
      <c r="AS230" s="471"/>
      <c r="AT230" s="471"/>
      <c r="AU230" s="471"/>
      <c r="AV230" s="471"/>
      <c r="AW230" s="471"/>
    </row>
    <row r="231" spans="2:49" x14ac:dyDescent="0.25">
      <c r="B231" s="474" t="s">
        <v>479</v>
      </c>
      <c r="C231" s="472">
        <v>0</v>
      </c>
      <c r="D231" s="472">
        <v>0</v>
      </c>
      <c r="E231" s="472">
        <v>0</v>
      </c>
      <c r="F231" s="472">
        <v>-720</v>
      </c>
      <c r="G231" s="473" t="e">
        <f>F231/#REF!</f>
        <v>#REF!</v>
      </c>
      <c r="H231" s="471"/>
      <c r="I231" s="471"/>
      <c r="J231" s="471"/>
      <c r="AE231" s="471"/>
      <c r="AF231" s="471"/>
      <c r="AG231" s="471"/>
      <c r="AH231" s="471"/>
      <c r="AI231" s="471"/>
      <c r="AJ231" s="471"/>
      <c r="AK231" s="471"/>
      <c r="AL231" s="471"/>
      <c r="AM231" s="471"/>
      <c r="AN231" s="471"/>
      <c r="AO231" s="471"/>
      <c r="AP231" s="471"/>
      <c r="AQ231" s="471"/>
      <c r="AR231" s="471"/>
      <c r="AS231" s="471"/>
      <c r="AT231" s="471"/>
      <c r="AU231" s="471"/>
      <c r="AV231" s="471"/>
      <c r="AW231" s="471"/>
    </row>
    <row r="232" spans="2:49" x14ac:dyDescent="0.25">
      <c r="B232" s="156" t="s">
        <v>480</v>
      </c>
      <c r="C232" s="475">
        <v>-1520</v>
      </c>
      <c r="D232" s="475">
        <v>-997.5</v>
      </c>
      <c r="E232" s="475">
        <v>-522</v>
      </c>
      <c r="F232" s="475">
        <v>-1662</v>
      </c>
      <c r="G232" s="473" t="e">
        <f>F232/#REF!</f>
        <v>#REF!</v>
      </c>
      <c r="H232" s="471"/>
      <c r="I232" s="471"/>
      <c r="J232" s="471"/>
      <c r="AE232" s="471"/>
      <c r="AF232" s="471"/>
      <c r="AG232" s="471"/>
      <c r="AH232" s="471"/>
      <c r="AI232" s="471"/>
      <c r="AJ232" s="471"/>
      <c r="AK232" s="471"/>
      <c r="AL232" s="471"/>
      <c r="AM232" s="471"/>
      <c r="AN232" s="471"/>
      <c r="AO232" s="471"/>
      <c r="AP232" s="471"/>
      <c r="AQ232" s="471"/>
      <c r="AR232" s="471"/>
      <c r="AS232" s="471"/>
      <c r="AT232" s="471"/>
      <c r="AU232" s="471"/>
      <c r="AV232" s="471"/>
      <c r="AW232" s="471"/>
    </row>
    <row r="233" spans="2:49" x14ac:dyDescent="0.25">
      <c r="B233" s="474" t="s">
        <v>481</v>
      </c>
      <c r="C233" s="472">
        <v>0</v>
      </c>
      <c r="D233" s="472">
        <v>0</v>
      </c>
      <c r="E233" s="472">
        <v>0</v>
      </c>
      <c r="F233" s="472">
        <v>-124</v>
      </c>
      <c r="G233" s="473" t="e">
        <f>F233/#REF!</f>
        <v>#REF!</v>
      </c>
      <c r="H233" s="471"/>
      <c r="I233" s="471"/>
      <c r="J233" s="471"/>
      <c r="AE233" s="471"/>
      <c r="AF233" s="471"/>
      <c r="AG233" s="471"/>
      <c r="AH233" s="471"/>
      <c r="AI233" s="471"/>
      <c r="AJ233" s="471"/>
      <c r="AK233" s="471"/>
      <c r="AL233" s="471"/>
      <c r="AM233" s="471"/>
      <c r="AN233" s="471"/>
      <c r="AO233" s="471"/>
      <c r="AP233" s="471"/>
      <c r="AQ233" s="471"/>
      <c r="AR233" s="471"/>
      <c r="AS233" s="471"/>
      <c r="AT233" s="471"/>
      <c r="AU233" s="471"/>
      <c r="AV233" s="471"/>
      <c r="AW233" s="471"/>
    </row>
    <row r="234" spans="2:49" x14ac:dyDescent="0.25">
      <c r="B234" s="156" t="s">
        <v>482</v>
      </c>
      <c r="C234" s="475">
        <v>-2000</v>
      </c>
      <c r="D234" s="475">
        <v>-20.66</v>
      </c>
      <c r="E234" s="475">
        <v>-1979</v>
      </c>
      <c r="F234" s="475">
        <v>-350</v>
      </c>
      <c r="G234" s="473" t="e">
        <f>F234/#REF!</f>
        <v>#REF!</v>
      </c>
      <c r="H234" s="471"/>
      <c r="I234" s="471"/>
      <c r="J234" s="471"/>
      <c r="AE234" s="471"/>
      <c r="AF234" s="471"/>
      <c r="AG234" s="471"/>
      <c r="AH234" s="471"/>
      <c r="AI234" s="471"/>
      <c r="AJ234" s="471"/>
      <c r="AK234" s="471"/>
      <c r="AL234" s="471"/>
      <c r="AM234" s="471"/>
      <c r="AN234" s="471"/>
      <c r="AO234" s="471"/>
      <c r="AP234" s="471"/>
      <c r="AQ234" s="471"/>
      <c r="AR234" s="471"/>
      <c r="AS234" s="471"/>
      <c r="AT234" s="471"/>
      <c r="AU234" s="471"/>
      <c r="AV234" s="471"/>
      <c r="AW234" s="471"/>
    </row>
    <row r="235" spans="2:49" ht="14.4" x14ac:dyDescent="0.3">
      <c r="B235" s="137" t="s">
        <v>483</v>
      </c>
      <c r="C235" s="139">
        <v>-11930</v>
      </c>
      <c r="D235" s="139">
        <v>-4968.1499999999996</v>
      </c>
      <c r="E235" s="139">
        <v>-6962</v>
      </c>
      <c r="F235" s="139">
        <v>-15009</v>
      </c>
      <c r="G235" s="473" t="e">
        <f>F235/#REF!</f>
        <v>#REF!</v>
      </c>
      <c r="H235" s="471"/>
      <c r="I235" s="471"/>
      <c r="J235" s="471"/>
      <c r="AE235" s="471"/>
      <c r="AF235" s="471"/>
      <c r="AG235" s="471"/>
      <c r="AH235" s="471"/>
      <c r="AI235" s="471"/>
      <c r="AJ235" s="471"/>
      <c r="AK235" s="471"/>
      <c r="AL235" s="471"/>
      <c r="AM235" s="471"/>
      <c r="AN235" s="471"/>
      <c r="AO235" s="471"/>
      <c r="AP235" s="471"/>
      <c r="AQ235" s="471"/>
      <c r="AR235" s="471"/>
      <c r="AS235" s="471"/>
      <c r="AT235" s="471"/>
      <c r="AU235" s="471"/>
      <c r="AV235" s="471"/>
      <c r="AW235" s="471"/>
    </row>
    <row r="236" spans="2:49" x14ac:dyDescent="0.25">
      <c r="B236" s="156" t="s">
        <v>484</v>
      </c>
      <c r="C236" s="475">
        <v>-150</v>
      </c>
      <c r="D236" s="475">
        <v>-33.46</v>
      </c>
      <c r="E236" s="475">
        <v>-117</v>
      </c>
      <c r="F236" s="475">
        <v>-180</v>
      </c>
      <c r="G236" s="473" t="e">
        <f>F236/#REF!</f>
        <v>#REF!</v>
      </c>
      <c r="H236" s="471"/>
      <c r="I236" s="471"/>
      <c r="J236" s="471"/>
      <c r="AE236" s="471"/>
      <c r="AF236" s="471"/>
      <c r="AG236" s="471"/>
      <c r="AH236" s="471"/>
      <c r="AI236" s="471"/>
      <c r="AJ236" s="471"/>
      <c r="AK236" s="471"/>
      <c r="AL236" s="471"/>
      <c r="AM236" s="471"/>
      <c r="AN236" s="471"/>
      <c r="AO236" s="471"/>
      <c r="AP236" s="471"/>
      <c r="AQ236" s="471"/>
      <c r="AR236" s="471"/>
      <c r="AS236" s="471"/>
      <c r="AT236" s="471"/>
      <c r="AU236" s="471"/>
      <c r="AV236" s="471"/>
      <c r="AW236" s="471"/>
    </row>
    <row r="237" spans="2:49" x14ac:dyDescent="0.25">
      <c r="B237" s="474" t="s">
        <v>485</v>
      </c>
      <c r="C237" s="472">
        <v>-600</v>
      </c>
      <c r="D237" s="472">
        <v>-402.5</v>
      </c>
      <c r="E237" s="472">
        <v>-198</v>
      </c>
      <c r="F237" s="472">
        <v>-354</v>
      </c>
      <c r="G237" s="473" t="e">
        <f>F237/#REF!</f>
        <v>#REF!</v>
      </c>
      <c r="H237" s="471"/>
      <c r="I237" s="471"/>
      <c r="J237" s="471"/>
      <c r="AE237" s="471"/>
      <c r="AF237" s="471"/>
      <c r="AG237" s="471"/>
      <c r="AH237" s="471"/>
      <c r="AI237" s="471"/>
      <c r="AJ237" s="471"/>
      <c r="AK237" s="471"/>
      <c r="AL237" s="471"/>
      <c r="AM237" s="471"/>
      <c r="AN237" s="471"/>
      <c r="AO237" s="471"/>
      <c r="AP237" s="471"/>
      <c r="AQ237" s="471"/>
      <c r="AR237" s="471"/>
      <c r="AS237" s="471"/>
      <c r="AT237" s="471"/>
      <c r="AU237" s="471"/>
      <c r="AV237" s="471"/>
      <c r="AW237" s="471"/>
    </row>
    <row r="238" spans="2:49" x14ac:dyDescent="0.25">
      <c r="B238" s="156" t="s">
        <v>486</v>
      </c>
      <c r="C238" s="475">
        <v>-30</v>
      </c>
      <c r="D238" s="475">
        <v>-168.08</v>
      </c>
      <c r="E238" s="475">
        <v>138</v>
      </c>
      <c r="F238" s="475">
        <v>-388</v>
      </c>
      <c r="G238" s="473" t="e">
        <f>F238/#REF!</f>
        <v>#REF!</v>
      </c>
      <c r="H238" s="471"/>
      <c r="I238" s="471"/>
      <c r="J238" s="471"/>
      <c r="AE238" s="471"/>
      <c r="AF238" s="471"/>
      <c r="AG238" s="471"/>
      <c r="AH238" s="471"/>
      <c r="AI238" s="471"/>
      <c r="AJ238" s="471"/>
      <c r="AK238" s="471"/>
      <c r="AL238" s="471"/>
      <c r="AM238" s="471"/>
      <c r="AN238" s="471"/>
      <c r="AO238" s="471"/>
      <c r="AP238" s="471"/>
      <c r="AQ238" s="471"/>
      <c r="AR238" s="471"/>
      <c r="AS238" s="471"/>
      <c r="AT238" s="471"/>
      <c r="AU238" s="471"/>
      <c r="AV238" s="471"/>
      <c r="AW238" s="471"/>
    </row>
    <row r="239" spans="2:49" x14ac:dyDescent="0.25">
      <c r="B239" s="474" t="s">
        <v>487</v>
      </c>
      <c r="C239" s="472">
        <v>-150</v>
      </c>
      <c r="D239" s="472">
        <v>0</v>
      </c>
      <c r="E239" s="472">
        <v>-150</v>
      </c>
      <c r="F239" s="472">
        <v>-1007</v>
      </c>
      <c r="G239" s="473" t="e">
        <f>F239/#REF!</f>
        <v>#REF!</v>
      </c>
      <c r="H239" s="471"/>
      <c r="I239" s="471"/>
      <c r="J239" s="471"/>
      <c r="AE239" s="471"/>
      <c r="AF239" s="471"/>
      <c r="AG239" s="471"/>
      <c r="AH239" s="471"/>
      <c r="AI239" s="471"/>
      <c r="AJ239" s="471"/>
      <c r="AK239" s="471"/>
      <c r="AL239" s="471"/>
      <c r="AM239" s="471"/>
      <c r="AN239" s="471"/>
      <c r="AO239" s="471"/>
      <c r="AP239" s="471"/>
      <c r="AQ239" s="471"/>
      <c r="AR239" s="471"/>
      <c r="AS239" s="471"/>
      <c r="AT239" s="471"/>
      <c r="AU239" s="471"/>
      <c r="AV239" s="471"/>
      <c r="AW239" s="471"/>
    </row>
    <row r="240" spans="2:49" x14ac:dyDescent="0.25">
      <c r="B240" s="156" t="s">
        <v>488</v>
      </c>
      <c r="C240" s="475">
        <v>-300</v>
      </c>
      <c r="D240" s="475">
        <v>-29.47</v>
      </c>
      <c r="E240" s="475">
        <v>-271</v>
      </c>
      <c r="F240" s="475">
        <v>-117</v>
      </c>
      <c r="G240" s="473" t="e">
        <f>F240/#REF!</f>
        <v>#REF!</v>
      </c>
      <c r="H240" s="471"/>
      <c r="I240" s="471"/>
      <c r="J240" s="471"/>
      <c r="AE240" s="471"/>
      <c r="AF240" s="471"/>
      <c r="AG240" s="471"/>
      <c r="AH240" s="471"/>
      <c r="AI240" s="471"/>
      <c r="AJ240" s="471"/>
      <c r="AK240" s="471"/>
      <c r="AL240" s="471"/>
      <c r="AM240" s="471"/>
      <c r="AN240" s="471"/>
      <c r="AO240" s="471"/>
      <c r="AP240" s="471"/>
      <c r="AQ240" s="471"/>
      <c r="AR240" s="471"/>
      <c r="AS240" s="471"/>
      <c r="AT240" s="471"/>
      <c r="AU240" s="471"/>
      <c r="AV240" s="471"/>
      <c r="AW240" s="471"/>
    </row>
    <row r="241" spans="2:49" x14ac:dyDescent="0.25">
      <c r="B241" s="474" t="s">
        <v>489</v>
      </c>
      <c r="C241" s="472">
        <v>-6000</v>
      </c>
      <c r="D241" s="472">
        <v>-3883.42</v>
      </c>
      <c r="E241" s="472">
        <v>-2117</v>
      </c>
      <c r="F241" s="472">
        <v>-10343</v>
      </c>
      <c r="G241" s="473" t="e">
        <f>F241/#REF!</f>
        <v>#REF!</v>
      </c>
      <c r="H241" s="471"/>
      <c r="I241" s="471"/>
      <c r="J241" s="471"/>
      <c r="AE241" s="471"/>
      <c r="AF241" s="471"/>
      <c r="AG241" s="471"/>
      <c r="AH241" s="471"/>
      <c r="AI241" s="471"/>
      <c r="AJ241" s="471"/>
      <c r="AK241" s="471"/>
      <c r="AL241" s="471"/>
      <c r="AM241" s="471"/>
      <c r="AN241" s="471"/>
      <c r="AO241" s="471"/>
      <c r="AP241" s="471"/>
      <c r="AQ241" s="471"/>
      <c r="AR241" s="471"/>
      <c r="AS241" s="471"/>
      <c r="AT241" s="471"/>
      <c r="AU241" s="471"/>
      <c r="AV241" s="471"/>
      <c r="AW241" s="471"/>
    </row>
    <row r="242" spans="2:49" x14ac:dyDescent="0.25">
      <c r="B242" s="156" t="s">
        <v>490</v>
      </c>
      <c r="C242" s="475">
        <v>-1500</v>
      </c>
      <c r="D242" s="475">
        <v>-232.84</v>
      </c>
      <c r="E242" s="475">
        <v>-1267</v>
      </c>
      <c r="F242" s="475">
        <v>-1685</v>
      </c>
      <c r="G242" s="473" t="e">
        <f>F242/#REF!</f>
        <v>#REF!</v>
      </c>
      <c r="H242" s="471"/>
      <c r="I242" s="471"/>
      <c r="J242" s="471"/>
      <c r="AE242" s="471"/>
      <c r="AF242" s="471"/>
      <c r="AG242" s="471"/>
      <c r="AH242" s="471"/>
      <c r="AI242" s="471"/>
      <c r="AJ242" s="471"/>
      <c r="AK242" s="471"/>
      <c r="AL242" s="471"/>
      <c r="AM242" s="471"/>
      <c r="AN242" s="471"/>
      <c r="AO242" s="471"/>
      <c r="AP242" s="471"/>
      <c r="AQ242" s="471"/>
      <c r="AR242" s="471"/>
      <c r="AS242" s="471"/>
      <c r="AT242" s="471"/>
      <c r="AU242" s="471"/>
      <c r="AV242" s="471"/>
      <c r="AW242" s="471"/>
    </row>
    <row r="243" spans="2:49" x14ac:dyDescent="0.25">
      <c r="B243" s="474" t="s">
        <v>491</v>
      </c>
      <c r="C243" s="472">
        <v>-3100</v>
      </c>
      <c r="D243" s="472">
        <v>-193.64</v>
      </c>
      <c r="E243" s="472">
        <v>-2906</v>
      </c>
      <c r="F243" s="472">
        <v>-669</v>
      </c>
      <c r="G243" s="473" t="e">
        <f>F243/#REF!</f>
        <v>#REF!</v>
      </c>
      <c r="H243" s="471"/>
      <c r="I243" s="471"/>
      <c r="J243" s="471"/>
      <c r="AE243" s="471"/>
      <c r="AF243" s="471"/>
      <c r="AG243" s="471"/>
      <c r="AH243" s="471"/>
      <c r="AI243" s="471"/>
      <c r="AJ243" s="471"/>
      <c r="AK243" s="471"/>
      <c r="AL243" s="471"/>
      <c r="AM243" s="471"/>
      <c r="AN243" s="471"/>
      <c r="AO243" s="471"/>
      <c r="AP243" s="471"/>
      <c r="AQ243" s="471"/>
      <c r="AR243" s="471"/>
      <c r="AS243" s="471"/>
      <c r="AT243" s="471"/>
      <c r="AU243" s="471"/>
      <c r="AV243" s="471"/>
      <c r="AW243" s="471"/>
    </row>
    <row r="244" spans="2:49" x14ac:dyDescent="0.25">
      <c r="B244" s="156" t="s">
        <v>492</v>
      </c>
      <c r="C244" s="475">
        <v>-100</v>
      </c>
      <c r="D244" s="475">
        <v>-24.74</v>
      </c>
      <c r="E244" s="475">
        <v>-75</v>
      </c>
      <c r="F244" s="475">
        <v>-266</v>
      </c>
      <c r="G244" s="473" t="e">
        <f>F244/#REF!</f>
        <v>#REF!</v>
      </c>
      <c r="H244" s="471"/>
      <c r="I244" s="471"/>
      <c r="J244" s="471"/>
      <c r="AE244" s="471"/>
      <c r="AF244" s="471"/>
      <c r="AG244" s="471"/>
      <c r="AH244" s="471"/>
      <c r="AI244" s="471"/>
      <c r="AJ244" s="471"/>
      <c r="AK244" s="471"/>
      <c r="AL244" s="471"/>
      <c r="AM244" s="471"/>
      <c r="AN244" s="471"/>
      <c r="AO244" s="471"/>
      <c r="AP244" s="471"/>
      <c r="AQ244" s="471"/>
      <c r="AR244" s="471"/>
      <c r="AS244" s="471"/>
      <c r="AT244" s="471"/>
      <c r="AU244" s="471"/>
      <c r="AV244" s="471"/>
      <c r="AW244" s="471"/>
    </row>
    <row r="245" spans="2:49" ht="14.4" x14ac:dyDescent="0.3">
      <c r="B245" s="137" t="s">
        <v>493</v>
      </c>
      <c r="C245" s="139">
        <v>-2000</v>
      </c>
      <c r="D245" s="139">
        <v>-20224.759999999998</v>
      </c>
      <c r="E245" s="139">
        <v>18225</v>
      </c>
      <c r="F245" s="139">
        <v>-80929</v>
      </c>
      <c r="G245" s="473" t="e">
        <f>F245/#REF!</f>
        <v>#REF!</v>
      </c>
      <c r="H245" s="471"/>
      <c r="I245" s="471"/>
      <c r="J245" s="471"/>
      <c r="AE245" s="471"/>
      <c r="AF245" s="471"/>
      <c r="AG245" s="471"/>
      <c r="AH245" s="471"/>
      <c r="AI245" s="471"/>
      <c r="AJ245" s="471"/>
      <c r="AK245" s="471"/>
      <c r="AL245" s="471"/>
      <c r="AM245" s="471"/>
      <c r="AN245" s="471"/>
      <c r="AO245" s="471"/>
      <c r="AP245" s="471"/>
      <c r="AQ245" s="471"/>
      <c r="AR245" s="471"/>
      <c r="AS245" s="471"/>
      <c r="AT245" s="471"/>
      <c r="AU245" s="471"/>
      <c r="AV245" s="471"/>
      <c r="AW245" s="471"/>
    </row>
    <row r="246" spans="2:49" x14ac:dyDescent="0.25">
      <c r="B246" s="156" t="s">
        <v>494</v>
      </c>
      <c r="C246" s="475">
        <v>0</v>
      </c>
      <c r="D246" s="475">
        <v>-19989.39</v>
      </c>
      <c r="E246" s="475">
        <v>19989</v>
      </c>
      <c r="F246" s="475">
        <v>-79200</v>
      </c>
      <c r="G246" s="473" t="e">
        <f>F246/#REF!</f>
        <v>#REF!</v>
      </c>
      <c r="H246" s="471"/>
      <c r="I246" s="471"/>
      <c r="J246" s="471"/>
      <c r="AE246" s="471"/>
      <c r="AF246" s="471"/>
      <c r="AG246" s="471"/>
      <c r="AH246" s="471"/>
      <c r="AI246" s="471"/>
      <c r="AJ246" s="471"/>
      <c r="AK246" s="471"/>
      <c r="AL246" s="471"/>
      <c r="AM246" s="471"/>
      <c r="AN246" s="471"/>
      <c r="AO246" s="471"/>
      <c r="AP246" s="471"/>
      <c r="AQ246" s="471"/>
      <c r="AR246" s="471"/>
      <c r="AS246" s="471"/>
      <c r="AT246" s="471"/>
      <c r="AU246" s="471"/>
      <c r="AV246" s="471"/>
      <c r="AW246" s="471"/>
    </row>
    <row r="247" spans="2:49" x14ac:dyDescent="0.25">
      <c r="B247" s="474" t="s">
        <v>495</v>
      </c>
      <c r="C247" s="472">
        <v>-100</v>
      </c>
      <c r="D247" s="472">
        <v>0</v>
      </c>
      <c r="E247" s="472">
        <v>-100</v>
      </c>
      <c r="F247" s="472">
        <v>-178</v>
      </c>
      <c r="G247" s="473" t="e">
        <f>F247/#REF!</f>
        <v>#REF!</v>
      </c>
      <c r="H247" s="471"/>
      <c r="I247" s="471"/>
      <c r="J247" s="471"/>
      <c r="AE247" s="471"/>
      <c r="AF247" s="471"/>
      <c r="AG247" s="471"/>
      <c r="AH247" s="471"/>
      <c r="AI247" s="471"/>
      <c r="AJ247" s="471"/>
      <c r="AK247" s="471"/>
      <c r="AL247" s="471"/>
      <c r="AM247" s="471"/>
      <c r="AN247" s="471"/>
      <c r="AO247" s="471"/>
      <c r="AP247" s="471"/>
      <c r="AQ247" s="471"/>
      <c r="AR247" s="471"/>
      <c r="AS247" s="471"/>
      <c r="AT247" s="471"/>
      <c r="AU247" s="471"/>
      <c r="AV247" s="471"/>
      <c r="AW247" s="471"/>
    </row>
    <row r="248" spans="2:49" x14ac:dyDescent="0.25">
      <c r="B248" s="156" t="s">
        <v>496</v>
      </c>
      <c r="C248" s="475">
        <v>-1500</v>
      </c>
      <c r="D248" s="475">
        <v>-203.11</v>
      </c>
      <c r="E248" s="475">
        <v>-1297</v>
      </c>
      <c r="F248" s="475">
        <v>-1551</v>
      </c>
      <c r="G248" s="473" t="e">
        <f>F248/#REF!</f>
        <v>#REF!</v>
      </c>
      <c r="H248" s="471"/>
      <c r="I248" s="471"/>
      <c r="J248" s="471"/>
      <c r="AE248" s="471"/>
      <c r="AF248" s="471"/>
      <c r="AG248" s="471"/>
      <c r="AH248" s="471"/>
      <c r="AI248" s="471"/>
      <c r="AJ248" s="471"/>
      <c r="AK248" s="471"/>
      <c r="AL248" s="471"/>
      <c r="AM248" s="471"/>
      <c r="AN248" s="471"/>
      <c r="AO248" s="471"/>
      <c r="AP248" s="471"/>
      <c r="AQ248" s="471"/>
      <c r="AR248" s="471"/>
      <c r="AS248" s="471"/>
      <c r="AT248" s="471"/>
      <c r="AU248" s="471"/>
      <c r="AV248" s="471"/>
      <c r="AW248" s="471"/>
    </row>
    <row r="249" spans="2:49" x14ac:dyDescent="0.25">
      <c r="B249" s="474" t="s">
        <v>497</v>
      </c>
      <c r="C249" s="472">
        <v>-400</v>
      </c>
      <c r="D249" s="472">
        <v>-32.26</v>
      </c>
      <c r="E249" s="472">
        <v>-368</v>
      </c>
      <c r="F249" s="472">
        <v>0</v>
      </c>
      <c r="G249" s="473" t="e">
        <f>F249/#REF!</f>
        <v>#REF!</v>
      </c>
      <c r="H249" s="471"/>
      <c r="I249" s="471"/>
      <c r="J249" s="471"/>
      <c r="AE249" s="471"/>
      <c r="AF249" s="471"/>
      <c r="AG249" s="471"/>
      <c r="AH249" s="471"/>
      <c r="AI249" s="471"/>
      <c r="AJ249" s="471"/>
      <c r="AK249" s="471"/>
      <c r="AL249" s="471"/>
      <c r="AM249" s="471"/>
      <c r="AN249" s="471"/>
      <c r="AO249" s="471"/>
      <c r="AP249" s="471"/>
      <c r="AQ249" s="471"/>
      <c r="AR249" s="471"/>
      <c r="AS249" s="471"/>
      <c r="AT249" s="471"/>
      <c r="AU249" s="471"/>
      <c r="AV249" s="471"/>
      <c r="AW249" s="471"/>
    </row>
    <row r="250" spans="2:49" x14ac:dyDescent="0.25">
      <c r="C250" s="475"/>
      <c r="D250" s="475"/>
      <c r="E250" s="475"/>
      <c r="F250" s="475"/>
      <c r="G250" s="473" t="e">
        <f>F250/#REF!</f>
        <v>#REF!</v>
      </c>
      <c r="H250" s="471"/>
      <c r="I250" s="471"/>
      <c r="J250" s="471"/>
      <c r="AE250" s="471"/>
      <c r="AF250" s="471"/>
      <c r="AG250" s="471"/>
      <c r="AH250" s="471"/>
      <c r="AI250" s="471"/>
      <c r="AJ250" s="471"/>
      <c r="AK250" s="471"/>
      <c r="AL250" s="471"/>
      <c r="AM250" s="471"/>
      <c r="AN250" s="471"/>
      <c r="AO250" s="471"/>
      <c r="AP250" s="471"/>
      <c r="AQ250" s="471"/>
      <c r="AR250" s="471"/>
      <c r="AS250" s="471"/>
      <c r="AT250" s="471"/>
      <c r="AU250" s="471"/>
      <c r="AV250" s="471"/>
      <c r="AW250" s="471"/>
    </row>
    <row r="251" spans="2:49" x14ac:dyDescent="0.25">
      <c r="B251" s="474" t="s">
        <v>498</v>
      </c>
      <c r="C251" s="472">
        <v>-540868</v>
      </c>
      <c r="D251" s="472">
        <v>-191723.24</v>
      </c>
      <c r="E251" s="472">
        <v>-349145</v>
      </c>
      <c r="F251" s="472">
        <v>-814811</v>
      </c>
      <c r="G251" s="473" t="e">
        <f>F251/#REF!</f>
        <v>#REF!</v>
      </c>
      <c r="H251" s="471"/>
      <c r="I251" s="471"/>
      <c r="J251" s="471"/>
      <c r="AE251" s="471"/>
      <c r="AF251" s="471"/>
      <c r="AG251" s="471"/>
      <c r="AH251" s="471"/>
      <c r="AI251" s="471"/>
      <c r="AJ251" s="471"/>
      <c r="AK251" s="471"/>
      <c r="AL251" s="471"/>
      <c r="AM251" s="471"/>
      <c r="AN251" s="471"/>
      <c r="AO251" s="471"/>
      <c r="AP251" s="471"/>
      <c r="AQ251" s="471"/>
      <c r="AR251" s="471"/>
      <c r="AS251" s="471"/>
      <c r="AT251" s="471"/>
      <c r="AU251" s="471"/>
      <c r="AV251" s="471"/>
      <c r="AW251" s="471"/>
    </row>
    <row r="252" spans="2:49" x14ac:dyDescent="0.25">
      <c r="B252" s="471"/>
      <c r="C252" s="480"/>
      <c r="D252" s="480"/>
      <c r="E252" s="480"/>
      <c r="F252" s="480"/>
      <c r="G252" s="473" t="e">
        <f>F252/#REF!</f>
        <v>#REF!</v>
      </c>
      <c r="H252" s="471"/>
      <c r="I252" s="471"/>
      <c r="J252" s="471"/>
      <c r="AE252" s="471"/>
      <c r="AF252" s="471"/>
      <c r="AG252" s="471"/>
      <c r="AH252" s="471"/>
      <c r="AI252" s="471"/>
      <c r="AJ252" s="471"/>
      <c r="AK252" s="471"/>
      <c r="AL252" s="471"/>
      <c r="AM252" s="471"/>
      <c r="AN252" s="471"/>
      <c r="AO252" s="471"/>
      <c r="AP252" s="471"/>
      <c r="AQ252" s="471"/>
      <c r="AR252" s="471"/>
      <c r="AS252" s="471"/>
      <c r="AT252" s="471"/>
      <c r="AU252" s="471"/>
      <c r="AV252" s="471"/>
      <c r="AW252" s="471"/>
    </row>
    <row r="253" spans="2:49" x14ac:dyDescent="0.25">
      <c r="B253" s="474" t="s">
        <v>499</v>
      </c>
      <c r="C253" s="472">
        <v>-540868</v>
      </c>
      <c r="D253" s="472">
        <v>-191723.24</v>
      </c>
      <c r="E253" s="472">
        <v>-349145</v>
      </c>
      <c r="F253" s="472">
        <v>-814811</v>
      </c>
      <c r="G253" s="473" t="e">
        <f>F253/#REF!</f>
        <v>#REF!</v>
      </c>
      <c r="H253" s="471"/>
      <c r="I253" s="471"/>
      <c r="J253" s="471"/>
      <c r="AE253" s="471"/>
      <c r="AF253" s="471"/>
      <c r="AG253" s="471"/>
      <c r="AH253" s="471"/>
      <c r="AI253" s="471"/>
      <c r="AJ253" s="471"/>
      <c r="AK253" s="471"/>
      <c r="AL253" s="471"/>
      <c r="AM253" s="471"/>
      <c r="AN253" s="471"/>
      <c r="AO253" s="471"/>
      <c r="AP253" s="471"/>
      <c r="AQ253" s="471"/>
      <c r="AR253" s="471"/>
      <c r="AS253" s="471"/>
      <c r="AT253" s="471"/>
      <c r="AU253" s="471"/>
      <c r="AV253" s="471"/>
      <c r="AW253" s="471"/>
    </row>
    <row r="254" spans="2:49" x14ac:dyDescent="0.25">
      <c r="B254" s="471"/>
      <c r="C254" s="480"/>
      <c r="D254" s="480"/>
      <c r="E254" s="480"/>
      <c r="F254" s="480"/>
      <c r="G254" s="473" t="e">
        <f>F254/#REF!</f>
        <v>#REF!</v>
      </c>
      <c r="H254" s="471"/>
      <c r="I254" s="471"/>
      <c r="J254" s="471"/>
      <c r="AE254" s="471"/>
      <c r="AF254" s="471"/>
      <c r="AG254" s="471"/>
      <c r="AH254" s="471"/>
      <c r="AI254" s="471"/>
      <c r="AJ254" s="471"/>
      <c r="AK254" s="471"/>
      <c r="AL254" s="471"/>
      <c r="AM254" s="471"/>
      <c r="AN254" s="471"/>
      <c r="AO254" s="471"/>
      <c r="AP254" s="471"/>
      <c r="AQ254" s="471"/>
      <c r="AR254" s="471"/>
      <c r="AS254" s="471"/>
      <c r="AT254" s="471"/>
      <c r="AU254" s="471"/>
      <c r="AV254" s="471"/>
      <c r="AW254" s="471"/>
    </row>
    <row r="255" spans="2:49" x14ac:dyDescent="0.25">
      <c r="B255" s="474" t="s">
        <v>500</v>
      </c>
      <c r="C255" s="472">
        <v>-540868</v>
      </c>
      <c r="D255" s="472">
        <v>-191723.24</v>
      </c>
      <c r="E255" s="472">
        <v>-349145</v>
      </c>
      <c r="F255" s="472">
        <v>-814811</v>
      </c>
      <c r="G255" s="473" t="e">
        <f>F255/#REF!</f>
        <v>#REF!</v>
      </c>
      <c r="H255" s="471"/>
      <c r="I255" s="471"/>
      <c r="J255" s="471"/>
      <c r="AE255" s="471"/>
      <c r="AF255" s="471"/>
      <c r="AG255" s="471"/>
      <c r="AH255" s="471"/>
      <c r="AI255" s="471"/>
      <c r="AJ255" s="471"/>
      <c r="AK255" s="471"/>
      <c r="AL255" s="471"/>
      <c r="AM255" s="471"/>
      <c r="AN255" s="471"/>
      <c r="AO255" s="471"/>
      <c r="AP255" s="471"/>
      <c r="AQ255" s="471"/>
      <c r="AR255" s="471"/>
      <c r="AS255" s="471"/>
      <c r="AT255" s="471"/>
      <c r="AU255" s="471"/>
      <c r="AV255" s="471"/>
      <c r="AW255" s="471"/>
    </row>
    <row r="256" spans="2:49" x14ac:dyDescent="0.25">
      <c r="B256" s="471"/>
      <c r="C256" s="480"/>
      <c r="D256" s="480"/>
      <c r="E256" s="480"/>
      <c r="F256" s="480"/>
      <c r="G256" s="473" t="e">
        <f>F256/#REF!</f>
        <v>#REF!</v>
      </c>
      <c r="H256" s="471"/>
      <c r="I256" s="471"/>
      <c r="J256" s="471"/>
      <c r="AE256" s="471"/>
      <c r="AF256" s="471"/>
      <c r="AG256" s="471"/>
      <c r="AH256" s="471"/>
      <c r="AI256" s="471"/>
      <c r="AJ256" s="471"/>
      <c r="AK256" s="471"/>
      <c r="AL256" s="471"/>
      <c r="AM256" s="471"/>
      <c r="AN256" s="471"/>
      <c r="AO256" s="471"/>
      <c r="AP256" s="471"/>
      <c r="AQ256" s="471"/>
      <c r="AR256" s="471"/>
      <c r="AS256" s="471"/>
      <c r="AT256" s="471"/>
      <c r="AU256" s="471"/>
      <c r="AV256" s="471"/>
      <c r="AW256" s="471"/>
    </row>
    <row r="257" spans="2:49" x14ac:dyDescent="0.25">
      <c r="B257" s="474" t="s">
        <v>501</v>
      </c>
      <c r="C257" s="472">
        <v>-540868</v>
      </c>
      <c r="D257" s="472">
        <v>-191723.24</v>
      </c>
      <c r="E257" s="472">
        <v>-349145</v>
      </c>
      <c r="F257" s="472">
        <v>-814811</v>
      </c>
      <c r="G257" s="473" t="e">
        <f>F257/#REF!</f>
        <v>#REF!</v>
      </c>
      <c r="H257" s="471"/>
      <c r="I257" s="471"/>
      <c r="J257" s="471"/>
      <c r="AE257" s="471"/>
      <c r="AF257" s="471"/>
      <c r="AG257" s="471"/>
      <c r="AH257" s="471"/>
      <c r="AI257" s="471"/>
      <c r="AJ257" s="471"/>
      <c r="AK257" s="471"/>
      <c r="AL257" s="471"/>
      <c r="AM257" s="471"/>
      <c r="AN257" s="471"/>
      <c r="AO257" s="471"/>
      <c r="AP257" s="471"/>
      <c r="AQ257" s="471"/>
      <c r="AR257" s="471"/>
      <c r="AS257" s="471"/>
      <c r="AT257" s="471"/>
      <c r="AU257" s="471"/>
      <c r="AV257" s="471"/>
      <c r="AW257" s="471"/>
    </row>
    <row r="258" spans="2:49" x14ac:dyDescent="0.25">
      <c r="B258" s="471"/>
      <c r="C258" s="471"/>
      <c r="D258" s="471"/>
      <c r="E258" s="471"/>
      <c r="F258" s="471"/>
      <c r="G258" s="473" t="e">
        <f>F258/#REF!</f>
        <v>#REF!</v>
      </c>
      <c r="H258" s="471"/>
      <c r="I258" s="471"/>
      <c r="J258" s="471"/>
      <c r="AE258" s="471"/>
      <c r="AF258" s="471"/>
      <c r="AG258" s="471"/>
      <c r="AH258" s="471"/>
      <c r="AI258" s="471"/>
      <c r="AJ258" s="471"/>
      <c r="AK258" s="471"/>
      <c r="AL258" s="471"/>
      <c r="AM258" s="471"/>
      <c r="AN258" s="471"/>
      <c r="AO258" s="471"/>
      <c r="AP258" s="471"/>
      <c r="AQ258" s="471"/>
      <c r="AR258" s="471"/>
      <c r="AS258" s="471"/>
      <c r="AT258" s="471"/>
      <c r="AU258" s="471"/>
      <c r="AV258" s="471"/>
      <c r="AW258" s="471"/>
    </row>
    <row r="259" spans="2:49" x14ac:dyDescent="0.25">
      <c r="B259" s="471"/>
      <c r="C259" s="471"/>
      <c r="D259" s="471"/>
      <c r="E259" s="471"/>
      <c r="F259" s="471"/>
      <c r="G259" s="473" t="e">
        <f>F259/#REF!</f>
        <v>#REF!</v>
      </c>
      <c r="H259" s="471"/>
      <c r="I259" s="471"/>
      <c r="J259" s="471"/>
      <c r="AE259" s="471"/>
      <c r="AF259" s="471"/>
      <c r="AG259" s="471"/>
      <c r="AH259" s="471"/>
      <c r="AI259" s="471"/>
      <c r="AJ259" s="471"/>
      <c r="AK259" s="471"/>
      <c r="AL259" s="471"/>
      <c r="AM259" s="471"/>
      <c r="AN259" s="471"/>
      <c r="AO259" s="471"/>
      <c r="AP259" s="471"/>
      <c r="AQ259" s="471"/>
      <c r="AR259" s="471"/>
      <c r="AS259" s="471"/>
      <c r="AT259" s="471"/>
      <c r="AU259" s="471"/>
      <c r="AV259" s="471"/>
      <c r="AW259" s="471"/>
    </row>
    <row r="260" spans="2:49" x14ac:dyDescent="0.25">
      <c r="B260" s="471"/>
      <c r="C260" s="471"/>
      <c r="D260" s="471"/>
      <c r="E260" s="471"/>
      <c r="F260" s="471"/>
      <c r="G260" s="473" t="e">
        <f>F260/#REF!</f>
        <v>#REF!</v>
      </c>
      <c r="H260" s="471"/>
      <c r="I260" s="471"/>
      <c r="J260" s="471"/>
      <c r="AE260" s="471"/>
      <c r="AF260" s="471"/>
      <c r="AG260" s="471"/>
      <c r="AH260" s="471"/>
      <c r="AI260" s="471"/>
      <c r="AJ260" s="471"/>
      <c r="AK260" s="471"/>
      <c r="AL260" s="471"/>
      <c r="AM260" s="471"/>
      <c r="AN260" s="471"/>
      <c r="AO260" s="471"/>
      <c r="AP260" s="471"/>
      <c r="AQ260" s="471"/>
      <c r="AR260" s="471"/>
      <c r="AS260" s="471"/>
      <c r="AT260" s="471"/>
      <c r="AU260" s="471"/>
      <c r="AV260" s="471"/>
      <c r="AW260" s="471"/>
    </row>
    <row r="261" spans="2:49" x14ac:dyDescent="0.25">
      <c r="B261" s="471"/>
      <c r="C261" s="471"/>
      <c r="D261" s="471"/>
      <c r="E261" s="471"/>
      <c r="F261" s="471"/>
      <c r="G261" s="473" t="e">
        <f>F261/#REF!</f>
        <v>#REF!</v>
      </c>
      <c r="H261" s="471"/>
      <c r="I261" s="471"/>
      <c r="J261" s="471"/>
      <c r="AE261" s="471"/>
      <c r="AF261" s="471"/>
      <c r="AG261" s="471"/>
      <c r="AH261" s="471"/>
      <c r="AI261" s="471"/>
      <c r="AJ261" s="471"/>
      <c r="AK261" s="471"/>
      <c r="AL261" s="471"/>
      <c r="AM261" s="471"/>
      <c r="AN261" s="471"/>
      <c r="AO261" s="471"/>
      <c r="AP261" s="471"/>
      <c r="AQ261" s="471"/>
      <c r="AR261" s="471"/>
      <c r="AS261" s="471"/>
      <c r="AT261" s="471"/>
      <c r="AU261" s="471"/>
      <c r="AV261" s="471"/>
      <c r="AW261" s="471"/>
    </row>
    <row r="262" spans="2:49" x14ac:dyDescent="0.25">
      <c r="B262" s="471"/>
      <c r="C262" s="471"/>
      <c r="D262" s="471"/>
      <c r="E262" s="471"/>
      <c r="F262" s="471"/>
      <c r="G262" s="473" t="e">
        <f>F262/#REF!</f>
        <v>#REF!</v>
      </c>
      <c r="H262" s="471"/>
      <c r="I262" s="471"/>
      <c r="J262" s="471"/>
      <c r="AE262" s="471"/>
      <c r="AF262" s="471"/>
      <c r="AG262" s="471"/>
      <c r="AH262" s="471"/>
      <c r="AI262" s="471"/>
      <c r="AJ262" s="471"/>
      <c r="AK262" s="471"/>
      <c r="AL262" s="471"/>
      <c r="AM262" s="471"/>
      <c r="AN262" s="471"/>
      <c r="AO262" s="471"/>
      <c r="AP262" s="471"/>
      <c r="AQ262" s="471"/>
      <c r="AR262" s="471"/>
      <c r="AS262" s="471"/>
      <c r="AT262" s="471"/>
      <c r="AU262" s="471"/>
      <c r="AV262" s="471"/>
      <c r="AW262" s="471"/>
    </row>
    <row r="263" spans="2:49" x14ac:dyDescent="0.25">
      <c r="B263" s="471"/>
      <c r="C263" s="471"/>
      <c r="D263" s="471"/>
      <c r="E263" s="471"/>
      <c r="F263" s="471"/>
      <c r="G263" s="473" t="e">
        <f>F263/#REF!</f>
        <v>#REF!</v>
      </c>
      <c r="H263" s="471"/>
      <c r="I263" s="471"/>
      <c r="J263" s="471"/>
      <c r="AE263" s="471"/>
      <c r="AF263" s="471"/>
      <c r="AG263" s="471"/>
      <c r="AH263" s="471"/>
      <c r="AI263" s="471"/>
      <c r="AJ263" s="471"/>
      <c r="AK263" s="471"/>
      <c r="AL263" s="471"/>
      <c r="AM263" s="471"/>
      <c r="AN263" s="471"/>
      <c r="AO263" s="471"/>
      <c r="AP263" s="471"/>
      <c r="AQ263" s="471"/>
      <c r="AR263" s="471"/>
      <c r="AS263" s="471"/>
      <c r="AT263" s="471"/>
      <c r="AU263" s="471"/>
      <c r="AV263" s="471"/>
      <c r="AW263" s="471"/>
    </row>
    <row r="264" spans="2:49" x14ac:dyDescent="0.25">
      <c r="B264" s="471"/>
      <c r="C264" s="471"/>
      <c r="D264" s="471"/>
      <c r="E264" s="471"/>
      <c r="F264" s="471"/>
      <c r="G264" s="473" t="e">
        <f>F264/#REF!</f>
        <v>#REF!</v>
      </c>
      <c r="H264" s="471"/>
      <c r="I264" s="471"/>
      <c r="J264" s="471"/>
      <c r="AE264" s="471"/>
      <c r="AF264" s="471"/>
      <c r="AG264" s="471"/>
      <c r="AH264" s="471"/>
      <c r="AI264" s="471"/>
      <c r="AJ264" s="471"/>
      <c r="AK264" s="471"/>
      <c r="AL264" s="471"/>
      <c r="AM264" s="471"/>
      <c r="AN264" s="471"/>
      <c r="AO264" s="471"/>
      <c r="AP264" s="471"/>
      <c r="AQ264" s="471"/>
      <c r="AR264" s="471"/>
      <c r="AS264" s="471"/>
      <c r="AT264" s="471"/>
      <c r="AU264" s="471"/>
      <c r="AV264" s="471"/>
      <c r="AW264" s="471"/>
    </row>
    <row r="265" spans="2:49" x14ac:dyDescent="0.25">
      <c r="B265" s="471"/>
      <c r="C265" s="471"/>
      <c r="D265" s="471"/>
      <c r="E265" s="471"/>
      <c r="F265" s="471"/>
      <c r="G265" s="473" t="e">
        <f>F265/#REF!</f>
        <v>#REF!</v>
      </c>
      <c r="H265" s="471"/>
      <c r="I265" s="471"/>
      <c r="J265" s="471"/>
      <c r="AE265" s="471"/>
      <c r="AF265" s="471"/>
      <c r="AG265" s="471"/>
      <c r="AH265" s="471"/>
      <c r="AI265" s="471"/>
      <c r="AJ265" s="471"/>
      <c r="AK265" s="471"/>
      <c r="AL265" s="471"/>
      <c r="AM265" s="471"/>
      <c r="AN265" s="471"/>
      <c r="AO265" s="471"/>
      <c r="AP265" s="471"/>
      <c r="AQ265" s="471"/>
      <c r="AR265" s="471"/>
      <c r="AS265" s="471"/>
      <c r="AT265" s="471"/>
      <c r="AU265" s="471"/>
      <c r="AV265" s="471"/>
      <c r="AW265" s="471"/>
    </row>
    <row r="266" spans="2:49" x14ac:dyDescent="0.25">
      <c r="B266" s="471"/>
      <c r="C266" s="471"/>
      <c r="D266" s="471"/>
      <c r="E266" s="471"/>
      <c r="F266" s="471"/>
      <c r="G266" s="473" t="e">
        <f>F266/#REF!</f>
        <v>#REF!</v>
      </c>
      <c r="H266" s="471"/>
      <c r="I266" s="471"/>
      <c r="J266" s="471"/>
      <c r="AE266" s="471"/>
      <c r="AF266" s="471"/>
      <c r="AG266" s="471"/>
      <c r="AH266" s="471"/>
      <c r="AI266" s="471"/>
      <c r="AJ266" s="471"/>
      <c r="AK266" s="471"/>
      <c r="AL266" s="471"/>
      <c r="AM266" s="471"/>
      <c r="AN266" s="471"/>
      <c r="AO266" s="471"/>
      <c r="AP266" s="471"/>
      <c r="AQ266" s="471"/>
      <c r="AR266" s="471"/>
      <c r="AS266" s="471"/>
      <c r="AT266" s="471"/>
      <c r="AU266" s="471"/>
      <c r="AV266" s="471"/>
      <c r="AW266" s="471"/>
    </row>
    <row r="267" spans="2:49" ht="22.2" customHeight="1" x14ac:dyDescent="0.3">
      <c r="B267" s="126" t="s">
        <v>506</v>
      </c>
      <c r="C267" s="731" t="s">
        <v>503</v>
      </c>
      <c r="D267" s="731"/>
      <c r="E267" s="731"/>
      <c r="F267" s="731"/>
      <c r="G267" s="473" t="e">
        <f>F267/#REF!</f>
        <v>#REF!</v>
      </c>
      <c r="H267" s="471"/>
      <c r="I267" s="471"/>
      <c r="J267" s="471"/>
      <c r="AE267" s="471"/>
      <c r="AF267" s="471"/>
      <c r="AG267" s="471"/>
      <c r="AH267" s="471"/>
      <c r="AI267" s="471"/>
      <c r="AJ267" s="471"/>
      <c r="AK267" s="471"/>
      <c r="AL267" s="471"/>
      <c r="AM267" s="471"/>
      <c r="AN267" s="471"/>
      <c r="AO267" s="471"/>
      <c r="AP267" s="471"/>
      <c r="AQ267" s="471"/>
      <c r="AR267" s="471"/>
      <c r="AS267" s="471"/>
      <c r="AT267" s="471"/>
      <c r="AU267" s="471"/>
      <c r="AV267" s="471"/>
      <c r="AW267" s="471"/>
    </row>
    <row r="268" spans="2:49" ht="14.4" x14ac:dyDescent="0.3">
      <c r="B268" s="137" t="s">
        <v>440</v>
      </c>
      <c r="C268" s="472">
        <v>161000</v>
      </c>
      <c r="D268" s="472">
        <v>26828.720000000001</v>
      </c>
      <c r="E268" s="472">
        <v>134171</v>
      </c>
      <c r="F268" s="472">
        <v>188798</v>
      </c>
      <c r="G268" s="473" t="e">
        <f>F268/#REF!</f>
        <v>#REF!</v>
      </c>
      <c r="H268" s="471"/>
      <c r="I268" s="471"/>
      <c r="J268" s="471"/>
      <c r="AE268" s="471"/>
      <c r="AF268" s="471"/>
      <c r="AG268" s="471"/>
      <c r="AH268" s="471"/>
      <c r="AI268" s="471"/>
      <c r="AJ268" s="471"/>
      <c r="AK268" s="471"/>
      <c r="AL268" s="471"/>
      <c r="AM268" s="471"/>
      <c r="AN268" s="471"/>
      <c r="AO268" s="471"/>
      <c r="AP268" s="471"/>
      <c r="AQ268" s="471"/>
      <c r="AR268" s="471"/>
      <c r="AS268" s="471"/>
      <c r="AT268" s="471"/>
      <c r="AU268" s="471"/>
      <c r="AV268" s="471"/>
      <c r="AW268" s="471"/>
    </row>
    <row r="269" spans="2:49" x14ac:dyDescent="0.25">
      <c r="B269" s="156" t="s">
        <v>441</v>
      </c>
      <c r="C269" s="475">
        <v>0</v>
      </c>
      <c r="D269" s="475">
        <v>0</v>
      </c>
      <c r="E269" s="475">
        <v>0</v>
      </c>
      <c r="F269" s="475">
        <v>275</v>
      </c>
      <c r="G269" s="473" t="e">
        <f>F269/#REF!</f>
        <v>#REF!</v>
      </c>
      <c r="H269" s="471"/>
      <c r="I269" s="471"/>
      <c r="J269" s="471"/>
      <c r="AE269" s="471"/>
      <c r="AF269" s="471"/>
      <c r="AG269" s="471"/>
      <c r="AH269" s="471"/>
      <c r="AI269" s="471"/>
      <c r="AJ269" s="471"/>
      <c r="AK269" s="471"/>
      <c r="AL269" s="471"/>
      <c r="AM269" s="471"/>
      <c r="AN269" s="471"/>
      <c r="AO269" s="471"/>
      <c r="AP269" s="471"/>
      <c r="AQ269" s="471"/>
      <c r="AR269" s="471"/>
      <c r="AS269" s="471"/>
      <c r="AT269" s="471"/>
      <c r="AU269" s="471"/>
      <c r="AV269" s="471"/>
      <c r="AW269" s="471"/>
    </row>
    <row r="270" spans="2:49" x14ac:dyDescent="0.25">
      <c r="B270" s="474" t="s">
        <v>442</v>
      </c>
      <c r="C270" s="472">
        <v>0</v>
      </c>
      <c r="D270" s="472">
        <v>0</v>
      </c>
      <c r="E270" s="472">
        <v>0</v>
      </c>
      <c r="F270" s="472">
        <v>275</v>
      </c>
      <c r="G270" s="473" t="e">
        <f>F270/#REF!</f>
        <v>#REF!</v>
      </c>
      <c r="H270" s="471"/>
      <c r="I270" s="471"/>
      <c r="J270" s="471"/>
      <c r="AE270" s="471"/>
      <c r="AF270" s="471"/>
      <c r="AG270" s="471"/>
      <c r="AH270" s="471"/>
      <c r="AI270" s="471"/>
      <c r="AJ270" s="471"/>
      <c r="AK270" s="471"/>
      <c r="AL270" s="471"/>
      <c r="AM270" s="471"/>
      <c r="AN270" s="471"/>
      <c r="AO270" s="471"/>
      <c r="AP270" s="471"/>
      <c r="AQ270" s="471"/>
      <c r="AR270" s="471"/>
      <c r="AS270" s="471"/>
      <c r="AT270" s="471"/>
      <c r="AU270" s="471"/>
      <c r="AV270" s="471"/>
      <c r="AW270" s="471"/>
    </row>
    <row r="271" spans="2:49" x14ac:dyDescent="0.25">
      <c r="B271" s="156" t="s">
        <v>443</v>
      </c>
      <c r="C271" s="475">
        <v>153000</v>
      </c>
      <c r="D271" s="475">
        <v>26828.720000000001</v>
      </c>
      <c r="E271" s="475">
        <v>126171</v>
      </c>
      <c r="F271" s="475">
        <v>180104</v>
      </c>
      <c r="G271" s="473" t="e">
        <f>F271/#REF!</f>
        <v>#REF!</v>
      </c>
      <c r="H271" s="471"/>
      <c r="I271" s="471"/>
      <c r="J271" s="471"/>
      <c r="AE271" s="471"/>
      <c r="AF271" s="471"/>
      <c r="AG271" s="471"/>
      <c r="AH271" s="471"/>
      <c r="AI271" s="471"/>
      <c r="AJ271" s="471"/>
      <c r="AK271" s="471"/>
      <c r="AL271" s="471"/>
      <c r="AM271" s="471"/>
      <c r="AN271" s="471"/>
      <c r="AO271" s="471"/>
      <c r="AP271" s="471"/>
      <c r="AQ271" s="471"/>
      <c r="AR271" s="471"/>
      <c r="AS271" s="471"/>
      <c r="AT271" s="471"/>
      <c r="AU271" s="471"/>
      <c r="AV271" s="471"/>
      <c r="AW271" s="471"/>
    </row>
    <row r="272" spans="2:49" x14ac:dyDescent="0.25">
      <c r="B272" s="478" t="s">
        <v>444</v>
      </c>
      <c r="C272" s="479">
        <v>153000</v>
      </c>
      <c r="D272" s="479">
        <v>26828.720000000001</v>
      </c>
      <c r="E272" s="479">
        <v>126171</v>
      </c>
      <c r="F272" s="479">
        <v>180104</v>
      </c>
      <c r="G272" s="473" t="e">
        <f>F272/#REF!</f>
        <v>#REF!</v>
      </c>
      <c r="H272" s="471"/>
      <c r="I272" s="471"/>
      <c r="J272" s="471"/>
      <c r="AE272" s="471"/>
      <c r="AF272" s="471"/>
      <c r="AG272" s="471"/>
      <c r="AH272" s="471"/>
      <c r="AI272" s="471"/>
      <c r="AJ272" s="471"/>
      <c r="AK272" s="471"/>
      <c r="AL272" s="471"/>
      <c r="AM272" s="471"/>
      <c r="AN272" s="471"/>
      <c r="AO272" s="471"/>
      <c r="AP272" s="471"/>
      <c r="AQ272" s="471"/>
      <c r="AR272" s="471"/>
      <c r="AS272" s="471"/>
      <c r="AT272" s="471"/>
      <c r="AU272" s="471"/>
      <c r="AV272" s="471"/>
      <c r="AW272" s="471"/>
    </row>
    <row r="273" spans="2:49" x14ac:dyDescent="0.25">
      <c r="B273" s="156" t="s">
        <v>445</v>
      </c>
      <c r="C273" s="475">
        <v>8000</v>
      </c>
      <c r="D273" s="475">
        <v>0</v>
      </c>
      <c r="E273" s="475">
        <v>8000</v>
      </c>
      <c r="F273" s="475">
        <v>8419</v>
      </c>
      <c r="G273" s="473" t="e">
        <f>F273/#REF!</f>
        <v>#REF!</v>
      </c>
      <c r="H273" s="471"/>
      <c r="I273" s="471"/>
      <c r="J273" s="471"/>
      <c r="AE273" s="471"/>
      <c r="AF273" s="471"/>
      <c r="AG273" s="471"/>
      <c r="AH273" s="471"/>
      <c r="AI273" s="471"/>
      <c r="AJ273" s="471"/>
      <c r="AK273" s="471"/>
      <c r="AL273" s="471"/>
      <c r="AM273" s="471"/>
      <c r="AN273" s="471"/>
      <c r="AO273" s="471"/>
      <c r="AP273" s="471"/>
      <c r="AQ273" s="471"/>
      <c r="AR273" s="471"/>
      <c r="AS273" s="471"/>
      <c r="AT273" s="471"/>
      <c r="AU273" s="471"/>
      <c r="AV273" s="471"/>
      <c r="AW273" s="471"/>
    </row>
    <row r="274" spans="2:49" x14ac:dyDescent="0.25">
      <c r="B274" s="474" t="s">
        <v>446</v>
      </c>
      <c r="C274" s="472">
        <v>8000</v>
      </c>
      <c r="D274" s="472">
        <v>0</v>
      </c>
      <c r="E274" s="472">
        <v>8000</v>
      </c>
      <c r="F274" s="472">
        <v>8419</v>
      </c>
      <c r="G274" s="473" t="e">
        <f>F274/#REF!</f>
        <v>#REF!</v>
      </c>
      <c r="H274" s="471"/>
      <c r="I274" s="471"/>
      <c r="J274" s="471"/>
      <c r="AE274" s="471"/>
      <c r="AF274" s="471"/>
      <c r="AG274" s="471"/>
      <c r="AH274" s="471"/>
      <c r="AI274" s="471"/>
      <c r="AJ274" s="471"/>
      <c r="AK274" s="471"/>
      <c r="AL274" s="471"/>
      <c r="AM274" s="471"/>
      <c r="AN274" s="471"/>
      <c r="AO274" s="471"/>
      <c r="AP274" s="471"/>
      <c r="AQ274" s="471"/>
      <c r="AR274" s="471"/>
      <c r="AS274" s="471"/>
      <c r="AT274" s="471"/>
      <c r="AU274" s="471"/>
      <c r="AV274" s="471"/>
      <c r="AW274" s="471"/>
    </row>
    <row r="275" spans="2:49" x14ac:dyDescent="0.25">
      <c r="C275" s="475"/>
      <c r="D275" s="475"/>
      <c r="E275" s="475"/>
      <c r="F275" s="475"/>
      <c r="G275" s="473" t="e">
        <f>F275/#REF!</f>
        <v>#REF!</v>
      </c>
      <c r="H275" s="471"/>
      <c r="I275" s="471"/>
      <c r="J275" s="471"/>
      <c r="AE275" s="471"/>
      <c r="AF275" s="471"/>
      <c r="AG275" s="471"/>
      <c r="AH275" s="471"/>
      <c r="AI275" s="471"/>
      <c r="AJ275" s="471"/>
      <c r="AK275" s="471"/>
      <c r="AL275" s="471"/>
      <c r="AM275" s="471"/>
      <c r="AN275" s="471"/>
      <c r="AO275" s="471"/>
      <c r="AP275" s="471"/>
      <c r="AQ275" s="471"/>
      <c r="AR275" s="471"/>
      <c r="AS275" s="471"/>
      <c r="AT275" s="471"/>
      <c r="AU275" s="471"/>
      <c r="AV275" s="471"/>
      <c r="AW275" s="471"/>
    </row>
    <row r="276" spans="2:49" ht="14.4" x14ac:dyDescent="0.3">
      <c r="B276" s="137" t="s">
        <v>447</v>
      </c>
      <c r="C276" s="472">
        <v>-1227839</v>
      </c>
      <c r="D276" s="472">
        <v>-359187.78</v>
      </c>
      <c r="E276" s="472">
        <v>-868651</v>
      </c>
      <c r="F276" s="472">
        <v>-1652545</v>
      </c>
      <c r="G276" s="473" t="e">
        <f>F276/#REF!</f>
        <v>#REF!</v>
      </c>
      <c r="H276" s="471"/>
      <c r="I276" s="471"/>
      <c r="J276" s="471"/>
      <c r="AE276" s="471"/>
      <c r="AF276" s="471"/>
      <c r="AG276" s="471"/>
      <c r="AH276" s="471"/>
      <c r="AI276" s="471"/>
      <c r="AJ276" s="471"/>
      <c r="AK276" s="471"/>
      <c r="AL276" s="471"/>
      <c r="AM276" s="471"/>
      <c r="AN276" s="471"/>
      <c r="AO276" s="471"/>
      <c r="AP276" s="471"/>
      <c r="AQ276" s="471"/>
      <c r="AR276" s="471"/>
      <c r="AS276" s="471"/>
      <c r="AT276" s="471"/>
      <c r="AU276" s="471"/>
      <c r="AV276" s="471"/>
      <c r="AW276" s="471"/>
    </row>
    <row r="277" spans="2:49" ht="14.4" x14ac:dyDescent="0.3">
      <c r="B277" s="119" t="s">
        <v>448</v>
      </c>
      <c r="C277" s="138">
        <v>-1125719</v>
      </c>
      <c r="D277" s="138">
        <v>-279911.27</v>
      </c>
      <c r="E277" s="138">
        <v>-845808</v>
      </c>
      <c r="F277" s="138">
        <v>-1140870</v>
      </c>
      <c r="G277" s="473" t="e">
        <f>F277/#REF!</f>
        <v>#REF!</v>
      </c>
      <c r="H277" s="471"/>
      <c r="I277" s="471"/>
      <c r="J277" s="471"/>
      <c r="AE277" s="471"/>
      <c r="AF277" s="471"/>
      <c r="AG277" s="471"/>
      <c r="AH277" s="471"/>
      <c r="AI277" s="471"/>
      <c r="AJ277" s="471"/>
      <c r="AK277" s="471"/>
      <c r="AL277" s="471"/>
      <c r="AM277" s="471"/>
      <c r="AN277" s="471"/>
      <c r="AO277" s="471"/>
      <c r="AP277" s="471"/>
      <c r="AQ277" s="471"/>
      <c r="AR277" s="471"/>
      <c r="AS277" s="471"/>
      <c r="AT277" s="471"/>
      <c r="AU277" s="471"/>
      <c r="AV277" s="471"/>
      <c r="AW277" s="471"/>
    </row>
    <row r="278" spans="2:49" x14ac:dyDescent="0.25">
      <c r="B278" s="474" t="s">
        <v>449</v>
      </c>
      <c r="C278" s="472">
        <v>-928001</v>
      </c>
      <c r="D278" s="472">
        <v>-230959.1</v>
      </c>
      <c r="E278" s="472">
        <v>-697042</v>
      </c>
      <c r="F278" s="472">
        <v>-941570</v>
      </c>
      <c r="G278" s="473" t="e">
        <f>F278/#REF!</f>
        <v>#REF!</v>
      </c>
      <c r="H278" s="471"/>
      <c r="I278" s="471"/>
      <c r="J278" s="471"/>
      <c r="AE278" s="471"/>
      <c r="AF278" s="471"/>
      <c r="AG278" s="471"/>
      <c r="AH278" s="471"/>
      <c r="AI278" s="471"/>
      <c r="AJ278" s="471"/>
      <c r="AK278" s="471"/>
      <c r="AL278" s="471"/>
      <c r="AM278" s="471"/>
      <c r="AN278" s="471"/>
      <c r="AO278" s="471"/>
      <c r="AP278" s="471"/>
      <c r="AQ278" s="471"/>
      <c r="AR278" s="471"/>
      <c r="AS278" s="471"/>
      <c r="AT278" s="471"/>
      <c r="AU278" s="471"/>
      <c r="AV278" s="471"/>
      <c r="AW278" s="471"/>
    </row>
    <row r="279" spans="2:49" x14ac:dyDescent="0.25">
      <c r="B279" s="156" t="s">
        <v>450</v>
      </c>
      <c r="C279" s="475">
        <v>-808973</v>
      </c>
      <c r="D279" s="475">
        <v>-138194.06</v>
      </c>
      <c r="E279" s="475">
        <v>-670779</v>
      </c>
      <c r="F279" s="475">
        <v>-557188</v>
      </c>
      <c r="G279" s="473" t="e">
        <f>F279/#REF!</f>
        <v>#REF!</v>
      </c>
      <c r="H279" s="471"/>
      <c r="I279" s="471"/>
      <c r="J279" s="471"/>
      <c r="AE279" s="471"/>
      <c r="AF279" s="471"/>
      <c r="AG279" s="471"/>
      <c r="AH279" s="471"/>
      <c r="AI279" s="471"/>
      <c r="AJ279" s="471"/>
      <c r="AK279" s="471"/>
      <c r="AL279" s="471"/>
      <c r="AM279" s="471"/>
      <c r="AN279" s="471"/>
      <c r="AO279" s="471"/>
      <c r="AP279" s="471"/>
      <c r="AQ279" s="471"/>
      <c r="AR279" s="471"/>
      <c r="AS279" s="471"/>
      <c r="AT279" s="471"/>
      <c r="AU279" s="471"/>
      <c r="AV279" s="471"/>
      <c r="AW279" s="471"/>
    </row>
    <row r="280" spans="2:49" x14ac:dyDescent="0.25">
      <c r="B280" s="474" t="s">
        <v>451</v>
      </c>
      <c r="C280" s="472">
        <v>0</v>
      </c>
      <c r="D280" s="472">
        <v>-69637.58</v>
      </c>
      <c r="E280" s="472">
        <v>69638</v>
      </c>
      <c r="F280" s="472">
        <v>-284964</v>
      </c>
      <c r="G280" s="473" t="e">
        <f>F280/#REF!</f>
        <v>#REF!</v>
      </c>
      <c r="H280" s="471"/>
      <c r="I280" s="471"/>
      <c r="J280" s="471"/>
      <c r="AE280" s="471"/>
      <c r="AF280" s="471"/>
      <c r="AG280" s="471"/>
      <c r="AH280" s="471"/>
      <c r="AI280" s="471"/>
      <c r="AJ280" s="471"/>
      <c r="AK280" s="471"/>
      <c r="AL280" s="471"/>
      <c r="AM280" s="471"/>
      <c r="AN280" s="471"/>
      <c r="AO280" s="471"/>
      <c r="AP280" s="471"/>
      <c r="AQ280" s="471"/>
      <c r="AR280" s="471"/>
      <c r="AS280" s="471"/>
      <c r="AT280" s="471"/>
      <c r="AU280" s="471"/>
      <c r="AV280" s="471"/>
      <c r="AW280" s="471"/>
    </row>
    <row r="281" spans="2:49" x14ac:dyDescent="0.25">
      <c r="B281" s="156" t="s">
        <v>452</v>
      </c>
      <c r="C281" s="475">
        <v>-134330</v>
      </c>
      <c r="D281" s="475">
        <v>-32775.660000000003</v>
      </c>
      <c r="E281" s="475">
        <v>-101554</v>
      </c>
      <c r="F281" s="475">
        <v>-145750</v>
      </c>
      <c r="G281" s="473" t="e">
        <f>F281/#REF!</f>
        <v>#REF!</v>
      </c>
      <c r="H281" s="471"/>
      <c r="I281" s="471"/>
      <c r="J281" s="471"/>
      <c r="AE281" s="471"/>
      <c r="AF281" s="471"/>
      <c r="AG281" s="471"/>
      <c r="AH281" s="471"/>
      <c r="AI281" s="471"/>
      <c r="AJ281" s="471"/>
      <c r="AK281" s="471"/>
      <c r="AL281" s="471"/>
      <c r="AM281" s="471"/>
      <c r="AN281" s="471"/>
      <c r="AO281" s="471"/>
      <c r="AP281" s="471"/>
      <c r="AQ281" s="471"/>
      <c r="AR281" s="471"/>
      <c r="AS281" s="471"/>
      <c r="AT281" s="471"/>
      <c r="AU281" s="471"/>
      <c r="AV281" s="471"/>
      <c r="AW281" s="471"/>
    </row>
    <row r="282" spans="2:49" x14ac:dyDescent="0.25">
      <c r="B282" s="474" t="s">
        <v>504</v>
      </c>
      <c r="C282" s="472">
        <v>0</v>
      </c>
      <c r="D282" s="472">
        <v>0</v>
      </c>
      <c r="E282" s="472">
        <v>0</v>
      </c>
      <c r="F282" s="472">
        <v>-1667</v>
      </c>
      <c r="G282" s="473" t="e">
        <f>F282/#REF!</f>
        <v>#REF!</v>
      </c>
      <c r="H282" s="471"/>
      <c r="I282" s="471"/>
      <c r="J282" s="471"/>
      <c r="AE282" s="471"/>
      <c r="AF282" s="471"/>
      <c r="AG282" s="471"/>
      <c r="AH282" s="471"/>
      <c r="AI282" s="471"/>
      <c r="AJ282" s="471"/>
      <c r="AK282" s="471"/>
      <c r="AL282" s="471"/>
      <c r="AM282" s="471"/>
      <c r="AN282" s="471"/>
      <c r="AO282" s="471"/>
      <c r="AP282" s="471"/>
      <c r="AQ282" s="471"/>
      <c r="AR282" s="471"/>
      <c r="AS282" s="471"/>
      <c r="AT282" s="471"/>
      <c r="AU282" s="471"/>
      <c r="AV282" s="471"/>
      <c r="AW282" s="471"/>
    </row>
    <row r="283" spans="2:49" x14ac:dyDescent="0.25">
      <c r="B283" s="156" t="s">
        <v>453</v>
      </c>
      <c r="C283" s="475">
        <v>0</v>
      </c>
      <c r="D283" s="475">
        <v>0</v>
      </c>
      <c r="E283" s="475">
        <v>0</v>
      </c>
      <c r="F283" s="475">
        <v>-10113</v>
      </c>
      <c r="G283" s="473" t="e">
        <f>F283/#REF!</f>
        <v>#REF!</v>
      </c>
      <c r="H283" s="471"/>
      <c r="I283" s="471"/>
      <c r="J283" s="471"/>
      <c r="AE283" s="471"/>
      <c r="AF283" s="471"/>
      <c r="AG283" s="471"/>
      <c r="AH283" s="471"/>
      <c r="AI283" s="471"/>
      <c r="AJ283" s="471"/>
      <c r="AK283" s="471"/>
      <c r="AL283" s="471"/>
      <c r="AM283" s="471"/>
      <c r="AN283" s="471"/>
      <c r="AO283" s="471"/>
      <c r="AP283" s="471"/>
      <c r="AQ283" s="471"/>
      <c r="AR283" s="471"/>
      <c r="AS283" s="471"/>
      <c r="AT283" s="471"/>
      <c r="AU283" s="471"/>
      <c r="AV283" s="471"/>
      <c r="AW283" s="471"/>
    </row>
    <row r="284" spans="2:49" x14ac:dyDescent="0.25">
      <c r="B284" s="474" t="s">
        <v>454</v>
      </c>
      <c r="C284" s="472">
        <v>15302</v>
      </c>
      <c r="D284" s="472">
        <v>9648.2000000000007</v>
      </c>
      <c r="E284" s="472">
        <v>5654</v>
      </c>
      <c r="F284" s="472">
        <v>40662</v>
      </c>
      <c r="G284" s="473" t="e">
        <f>F284/#REF!</f>
        <v>#REF!</v>
      </c>
      <c r="H284" s="471"/>
      <c r="I284" s="471"/>
      <c r="J284" s="471"/>
      <c r="AE284" s="471"/>
      <c r="AF284" s="471"/>
      <c r="AG284" s="471"/>
      <c r="AH284" s="471"/>
      <c r="AI284" s="471"/>
      <c r="AJ284" s="471"/>
      <c r="AK284" s="471"/>
      <c r="AL284" s="471"/>
      <c r="AM284" s="471"/>
      <c r="AN284" s="471"/>
      <c r="AO284" s="471"/>
      <c r="AP284" s="471"/>
      <c r="AQ284" s="471"/>
      <c r="AR284" s="471"/>
      <c r="AS284" s="471"/>
      <c r="AT284" s="471"/>
      <c r="AU284" s="471"/>
      <c r="AV284" s="471"/>
      <c r="AW284" s="471"/>
    </row>
    <row r="285" spans="2:49" x14ac:dyDescent="0.25">
      <c r="B285" s="156" t="s">
        <v>455</v>
      </c>
      <c r="C285" s="475">
        <v>0</v>
      </c>
      <c r="D285" s="475">
        <v>0</v>
      </c>
      <c r="E285" s="475">
        <v>0</v>
      </c>
      <c r="F285" s="475">
        <v>8678</v>
      </c>
      <c r="G285" s="473" t="e">
        <f>F285/#REF!</f>
        <v>#REF!</v>
      </c>
      <c r="H285" s="471"/>
      <c r="I285" s="471"/>
      <c r="J285" s="471"/>
      <c r="AE285" s="471"/>
      <c r="AF285" s="471"/>
      <c r="AG285" s="471"/>
      <c r="AH285" s="471"/>
      <c r="AI285" s="471"/>
      <c r="AJ285" s="471"/>
      <c r="AK285" s="471"/>
      <c r="AL285" s="471"/>
      <c r="AM285" s="471"/>
      <c r="AN285" s="471"/>
      <c r="AO285" s="471"/>
      <c r="AP285" s="471"/>
      <c r="AQ285" s="471"/>
      <c r="AR285" s="471"/>
      <c r="AS285" s="471"/>
      <c r="AT285" s="471"/>
      <c r="AU285" s="471"/>
      <c r="AV285" s="471"/>
      <c r="AW285" s="471"/>
    </row>
    <row r="286" spans="2:49" x14ac:dyDescent="0.25">
      <c r="B286" s="474" t="s">
        <v>456</v>
      </c>
      <c r="C286" s="472">
        <v>0</v>
      </c>
      <c r="D286" s="472">
        <v>0</v>
      </c>
      <c r="E286" s="472">
        <v>0</v>
      </c>
      <c r="F286" s="472">
        <v>8772</v>
      </c>
      <c r="G286" s="473" t="e">
        <f>F286/#REF!</f>
        <v>#REF!</v>
      </c>
      <c r="H286" s="471"/>
      <c r="I286" s="471"/>
      <c r="J286" s="471"/>
      <c r="AE286" s="471"/>
      <c r="AF286" s="471"/>
      <c r="AG286" s="471"/>
      <c r="AH286" s="471"/>
      <c r="AI286" s="471"/>
      <c r="AJ286" s="471"/>
      <c r="AK286" s="471"/>
      <c r="AL286" s="471"/>
      <c r="AM286" s="471"/>
      <c r="AN286" s="471"/>
      <c r="AO286" s="471"/>
      <c r="AP286" s="471"/>
      <c r="AQ286" s="471"/>
      <c r="AR286" s="471"/>
      <c r="AS286" s="471"/>
      <c r="AT286" s="471"/>
      <c r="AU286" s="471"/>
      <c r="AV286" s="471"/>
      <c r="AW286" s="471"/>
    </row>
    <row r="287" spans="2:49" ht="14.4" x14ac:dyDescent="0.3">
      <c r="B287" s="137" t="s">
        <v>457</v>
      </c>
      <c r="C287" s="139">
        <v>-197718</v>
      </c>
      <c r="D287" s="139">
        <v>-48952.17</v>
      </c>
      <c r="E287" s="139">
        <v>-148766</v>
      </c>
      <c r="F287" s="139">
        <v>-199301</v>
      </c>
      <c r="G287" s="473" t="e">
        <f>F287/#REF!</f>
        <v>#REF!</v>
      </c>
      <c r="H287" s="471"/>
      <c r="I287" s="471"/>
      <c r="J287" s="471"/>
      <c r="AE287" s="471"/>
      <c r="AF287" s="471"/>
      <c r="AG287" s="471"/>
      <c r="AH287" s="471"/>
      <c r="AI287" s="471"/>
      <c r="AJ287" s="471"/>
      <c r="AK287" s="471"/>
      <c r="AL287" s="471"/>
      <c r="AM287" s="471"/>
      <c r="AN287" s="471"/>
      <c r="AO287" s="471"/>
      <c r="AP287" s="471"/>
      <c r="AQ287" s="471"/>
      <c r="AR287" s="471"/>
      <c r="AS287" s="471"/>
      <c r="AT287" s="471"/>
      <c r="AU287" s="471"/>
      <c r="AV287" s="471"/>
      <c r="AW287" s="471"/>
    </row>
    <row r="288" spans="2:49" x14ac:dyDescent="0.25">
      <c r="B288" s="156" t="s">
        <v>458</v>
      </c>
      <c r="C288" s="475">
        <v>-162625</v>
      </c>
      <c r="D288" s="475">
        <v>-40384.449999999997</v>
      </c>
      <c r="E288" s="475">
        <v>-122241</v>
      </c>
      <c r="F288" s="475">
        <v>-168182</v>
      </c>
      <c r="G288" s="473" t="e">
        <f>F288/#REF!</f>
        <v>#REF!</v>
      </c>
      <c r="H288" s="471"/>
      <c r="I288" s="471"/>
      <c r="J288" s="471"/>
      <c r="AE288" s="471"/>
      <c r="AF288" s="471"/>
      <c r="AG288" s="471"/>
      <c r="AH288" s="471"/>
      <c r="AI288" s="471"/>
      <c r="AJ288" s="471"/>
      <c r="AK288" s="471"/>
      <c r="AL288" s="471"/>
      <c r="AM288" s="471"/>
      <c r="AN288" s="471"/>
      <c r="AO288" s="471"/>
      <c r="AP288" s="471"/>
      <c r="AQ288" s="471"/>
      <c r="AR288" s="471"/>
      <c r="AS288" s="471"/>
      <c r="AT288" s="471"/>
      <c r="AU288" s="471"/>
      <c r="AV288" s="471"/>
      <c r="AW288" s="471"/>
    </row>
    <row r="289" spans="2:49" x14ac:dyDescent="0.25">
      <c r="B289" s="474" t="s">
        <v>459</v>
      </c>
      <c r="C289" s="472">
        <v>-162625</v>
      </c>
      <c r="D289" s="472">
        <v>-40384.449999999997</v>
      </c>
      <c r="E289" s="472">
        <v>-122241</v>
      </c>
      <c r="F289" s="472">
        <v>-167522</v>
      </c>
      <c r="G289" s="473" t="e">
        <f>F289/#REF!</f>
        <v>#REF!</v>
      </c>
      <c r="H289" s="471"/>
      <c r="I289" s="471"/>
      <c r="J289" s="471"/>
      <c r="AE289" s="471"/>
      <c r="AF289" s="471"/>
      <c r="AG289" s="471"/>
      <c r="AH289" s="471"/>
      <c r="AI289" s="471"/>
      <c r="AJ289" s="471"/>
      <c r="AK289" s="471"/>
      <c r="AL289" s="471"/>
      <c r="AM289" s="471"/>
      <c r="AN289" s="471"/>
      <c r="AO289" s="471"/>
      <c r="AP289" s="471"/>
      <c r="AQ289" s="471"/>
      <c r="AR289" s="471"/>
      <c r="AS289" s="471"/>
      <c r="AT289" s="471"/>
      <c r="AU289" s="471"/>
      <c r="AV289" s="471"/>
      <c r="AW289" s="471"/>
    </row>
    <row r="290" spans="2:49" x14ac:dyDescent="0.25">
      <c r="B290" s="156" t="s">
        <v>460</v>
      </c>
      <c r="C290" s="475">
        <v>0</v>
      </c>
      <c r="D290" s="475">
        <v>0</v>
      </c>
      <c r="E290" s="475">
        <v>0</v>
      </c>
      <c r="F290" s="475">
        <v>-661</v>
      </c>
      <c r="G290" s="473" t="e">
        <f>F290/#REF!</f>
        <v>#REF!</v>
      </c>
      <c r="H290" s="471"/>
      <c r="I290" s="471"/>
      <c r="J290" s="471"/>
      <c r="AE290" s="471"/>
      <c r="AF290" s="471"/>
      <c r="AG290" s="471"/>
      <c r="AH290" s="471"/>
      <c r="AI290" s="471"/>
      <c r="AJ290" s="471"/>
      <c r="AK290" s="471"/>
      <c r="AL290" s="471"/>
      <c r="AM290" s="471"/>
      <c r="AN290" s="471"/>
      <c r="AO290" s="471"/>
      <c r="AP290" s="471"/>
      <c r="AQ290" s="471"/>
      <c r="AR290" s="471"/>
      <c r="AS290" s="471"/>
      <c r="AT290" s="471"/>
      <c r="AU290" s="471"/>
      <c r="AV290" s="471"/>
      <c r="AW290" s="471"/>
    </row>
    <row r="291" spans="2:49" x14ac:dyDescent="0.25">
      <c r="B291" s="474" t="s">
        <v>461</v>
      </c>
      <c r="C291" s="472">
        <v>-35093</v>
      </c>
      <c r="D291" s="472">
        <v>-8567.7199999999993</v>
      </c>
      <c r="E291" s="472">
        <v>-26525</v>
      </c>
      <c r="F291" s="472">
        <v>-31118</v>
      </c>
      <c r="G291" s="473" t="e">
        <f>F291/#REF!</f>
        <v>#REF!</v>
      </c>
      <c r="H291" s="471"/>
      <c r="I291" s="471"/>
      <c r="J291" s="471"/>
      <c r="AE291" s="471"/>
      <c r="AF291" s="471"/>
      <c r="AG291" s="471"/>
      <c r="AH291" s="471"/>
      <c r="AI291" s="471"/>
      <c r="AJ291" s="471"/>
      <c r="AK291" s="471"/>
      <c r="AL291" s="471"/>
      <c r="AM291" s="471"/>
      <c r="AN291" s="471"/>
      <c r="AO291" s="471"/>
      <c r="AP291" s="471"/>
      <c r="AQ291" s="471"/>
      <c r="AR291" s="471"/>
      <c r="AS291" s="471"/>
      <c r="AT291" s="471"/>
      <c r="AU291" s="471"/>
      <c r="AV291" s="471"/>
      <c r="AW291" s="471"/>
    </row>
    <row r="292" spans="2:49" x14ac:dyDescent="0.25">
      <c r="B292" s="156" t="s">
        <v>462</v>
      </c>
      <c r="C292" s="475">
        <v>-14434</v>
      </c>
      <c r="D292" s="475">
        <v>-3472.09</v>
      </c>
      <c r="E292" s="475">
        <v>-10962</v>
      </c>
      <c r="F292" s="475">
        <v>-12515</v>
      </c>
      <c r="G292" s="473" t="e">
        <f>F292/#REF!</f>
        <v>#REF!</v>
      </c>
      <c r="H292" s="471"/>
      <c r="I292" s="471"/>
      <c r="J292" s="471"/>
      <c r="AE292" s="471"/>
      <c r="AF292" s="471"/>
      <c r="AG292" s="471"/>
      <c r="AH292" s="471"/>
      <c r="AI292" s="471"/>
      <c r="AJ292" s="471"/>
      <c r="AK292" s="471"/>
      <c r="AL292" s="471"/>
      <c r="AM292" s="471"/>
      <c r="AN292" s="471"/>
      <c r="AO292" s="471"/>
      <c r="AP292" s="471"/>
      <c r="AQ292" s="471"/>
      <c r="AR292" s="471"/>
      <c r="AS292" s="471"/>
      <c r="AT292" s="471"/>
      <c r="AU292" s="471"/>
      <c r="AV292" s="471"/>
      <c r="AW292" s="471"/>
    </row>
    <row r="293" spans="2:49" x14ac:dyDescent="0.25">
      <c r="B293" s="474" t="s">
        <v>463</v>
      </c>
      <c r="C293" s="472">
        <v>-17923</v>
      </c>
      <c r="D293" s="472">
        <v>-4409.95</v>
      </c>
      <c r="E293" s="472">
        <v>-13513</v>
      </c>
      <c r="F293" s="472">
        <v>-16257</v>
      </c>
      <c r="G293" s="473" t="e">
        <f>F293/#REF!</f>
        <v>#REF!</v>
      </c>
      <c r="H293" s="471"/>
      <c r="I293" s="471"/>
      <c r="J293" s="471"/>
      <c r="AE293" s="471"/>
      <c r="AF293" s="471"/>
      <c r="AG293" s="471"/>
      <c r="AH293" s="471"/>
      <c r="AI293" s="471"/>
      <c r="AJ293" s="471"/>
      <c r="AK293" s="471"/>
      <c r="AL293" s="471"/>
      <c r="AM293" s="471"/>
      <c r="AN293" s="471"/>
      <c r="AO293" s="471"/>
      <c r="AP293" s="471"/>
      <c r="AQ293" s="471"/>
      <c r="AR293" s="471"/>
      <c r="AS293" s="471"/>
      <c r="AT293" s="471"/>
      <c r="AU293" s="471"/>
      <c r="AV293" s="471"/>
      <c r="AW293" s="471"/>
    </row>
    <row r="294" spans="2:49" x14ac:dyDescent="0.25">
      <c r="B294" s="156" t="s">
        <v>464</v>
      </c>
      <c r="C294" s="475">
        <v>-2358</v>
      </c>
      <c r="D294" s="475">
        <v>-601.47</v>
      </c>
      <c r="E294" s="475">
        <v>-1757</v>
      </c>
      <c r="F294" s="475">
        <v>-1664</v>
      </c>
      <c r="G294" s="473" t="e">
        <f>F294/#REF!</f>
        <v>#REF!</v>
      </c>
      <c r="H294" s="471"/>
      <c r="I294" s="471"/>
      <c r="J294" s="471"/>
      <c r="AE294" s="471"/>
      <c r="AF294" s="471"/>
      <c r="AG294" s="471"/>
      <c r="AH294" s="471"/>
      <c r="AI294" s="471"/>
      <c r="AJ294" s="471"/>
      <c r="AK294" s="471"/>
      <c r="AL294" s="471"/>
      <c r="AM294" s="471"/>
      <c r="AN294" s="471"/>
      <c r="AO294" s="471"/>
      <c r="AP294" s="471"/>
      <c r="AQ294" s="471"/>
      <c r="AR294" s="471"/>
      <c r="AS294" s="471"/>
      <c r="AT294" s="471"/>
      <c r="AU294" s="471"/>
      <c r="AV294" s="471"/>
      <c r="AW294" s="471"/>
    </row>
    <row r="295" spans="2:49" x14ac:dyDescent="0.25">
      <c r="B295" s="474" t="s">
        <v>465</v>
      </c>
      <c r="C295" s="472">
        <v>-378</v>
      </c>
      <c r="D295" s="472">
        <v>-84.21</v>
      </c>
      <c r="E295" s="472">
        <v>-294</v>
      </c>
      <c r="F295" s="472">
        <v>-346</v>
      </c>
      <c r="G295" s="473" t="e">
        <f>F295/#REF!</f>
        <v>#REF!</v>
      </c>
      <c r="H295" s="471"/>
      <c r="I295" s="471"/>
      <c r="J295" s="471"/>
      <c r="AE295" s="471"/>
      <c r="AF295" s="471"/>
      <c r="AG295" s="471"/>
      <c r="AH295" s="471"/>
      <c r="AI295" s="471"/>
      <c r="AJ295" s="471"/>
      <c r="AK295" s="471"/>
      <c r="AL295" s="471"/>
      <c r="AM295" s="471"/>
      <c r="AN295" s="471"/>
      <c r="AO295" s="471"/>
      <c r="AP295" s="471"/>
      <c r="AQ295" s="471"/>
      <c r="AR295" s="471"/>
      <c r="AS295" s="471"/>
      <c r="AT295" s="471"/>
      <c r="AU295" s="471"/>
      <c r="AV295" s="471"/>
      <c r="AW295" s="471"/>
    </row>
    <row r="296" spans="2:49" x14ac:dyDescent="0.25">
      <c r="B296" s="156" t="s">
        <v>466</v>
      </c>
      <c r="C296" s="475">
        <v>0</v>
      </c>
      <c r="D296" s="475">
        <v>0</v>
      </c>
      <c r="E296" s="475">
        <v>0</v>
      </c>
      <c r="F296" s="475">
        <v>-336</v>
      </c>
      <c r="G296" s="473" t="e">
        <f>F296/#REF!</f>
        <v>#REF!</v>
      </c>
      <c r="H296" s="471"/>
      <c r="I296" s="471"/>
      <c r="J296" s="471"/>
      <c r="AE296" s="471"/>
      <c r="AF296" s="471"/>
      <c r="AG296" s="471"/>
      <c r="AH296" s="471"/>
      <c r="AI296" s="471"/>
      <c r="AJ296" s="471"/>
      <c r="AK296" s="471"/>
      <c r="AL296" s="471"/>
      <c r="AM296" s="471"/>
      <c r="AN296" s="471"/>
      <c r="AO296" s="471"/>
      <c r="AP296" s="471"/>
      <c r="AQ296" s="471"/>
      <c r="AR296" s="471"/>
      <c r="AS296" s="471"/>
      <c r="AT296" s="471"/>
      <c r="AU296" s="471"/>
      <c r="AV296" s="471"/>
      <c r="AW296" s="471"/>
    </row>
    <row r="297" spans="2:49" ht="14.4" x14ac:dyDescent="0.3">
      <c r="B297" s="137" t="s">
        <v>467</v>
      </c>
      <c r="C297" s="139">
        <v>-72210</v>
      </c>
      <c r="D297" s="139">
        <v>-42028.13</v>
      </c>
      <c r="E297" s="139">
        <v>-30182</v>
      </c>
      <c r="F297" s="139">
        <v>-383994</v>
      </c>
      <c r="G297" s="473" t="e">
        <f>F297/#REF!</f>
        <v>#REF!</v>
      </c>
      <c r="H297" s="471"/>
      <c r="I297" s="471"/>
      <c r="J297" s="471"/>
      <c r="AE297" s="471"/>
      <c r="AF297" s="471"/>
      <c r="AG297" s="471"/>
      <c r="AH297" s="471"/>
      <c r="AI297" s="471"/>
      <c r="AJ297" s="471"/>
      <c r="AK297" s="471"/>
      <c r="AL297" s="471"/>
      <c r="AM297" s="471"/>
      <c r="AN297" s="471"/>
      <c r="AO297" s="471"/>
      <c r="AP297" s="471"/>
      <c r="AQ297" s="471"/>
      <c r="AR297" s="471"/>
      <c r="AS297" s="471"/>
      <c r="AT297" s="471"/>
      <c r="AU297" s="471"/>
      <c r="AV297" s="471"/>
      <c r="AW297" s="471"/>
    </row>
    <row r="298" spans="2:49" x14ac:dyDescent="0.25">
      <c r="B298" s="156" t="s">
        <v>468</v>
      </c>
      <c r="C298" s="475">
        <v>-1000</v>
      </c>
      <c r="D298" s="475">
        <v>0</v>
      </c>
      <c r="E298" s="475">
        <v>-1000</v>
      </c>
      <c r="F298" s="475">
        <v>0</v>
      </c>
      <c r="G298" s="473" t="e">
        <f>F298/#REF!</f>
        <v>#REF!</v>
      </c>
      <c r="H298" s="471"/>
      <c r="I298" s="471"/>
      <c r="J298" s="471"/>
      <c r="AE298" s="471"/>
      <c r="AF298" s="471"/>
      <c r="AG298" s="471"/>
      <c r="AH298" s="471"/>
      <c r="AI298" s="471"/>
      <c r="AJ298" s="471"/>
      <c r="AK298" s="471"/>
      <c r="AL298" s="471"/>
      <c r="AM298" s="471"/>
      <c r="AN298" s="471"/>
      <c r="AO298" s="471"/>
      <c r="AP298" s="471"/>
      <c r="AQ298" s="471"/>
      <c r="AR298" s="471"/>
      <c r="AS298" s="471"/>
      <c r="AT298" s="471"/>
      <c r="AU298" s="471"/>
      <c r="AV298" s="471"/>
      <c r="AW298" s="471"/>
    </row>
    <row r="299" spans="2:49" x14ac:dyDescent="0.25">
      <c r="B299" s="474" t="s">
        <v>469</v>
      </c>
      <c r="C299" s="472">
        <v>-2500</v>
      </c>
      <c r="D299" s="472">
        <v>-1350.75</v>
      </c>
      <c r="E299" s="472">
        <v>-1149</v>
      </c>
      <c r="F299" s="472">
        <v>-26977</v>
      </c>
      <c r="G299" s="473" t="e">
        <f>F299/#REF!</f>
        <v>#REF!</v>
      </c>
      <c r="H299" s="471"/>
      <c r="I299" s="471"/>
      <c r="J299" s="471"/>
      <c r="AE299" s="471"/>
      <c r="AF299" s="471"/>
      <c r="AG299" s="471"/>
      <c r="AH299" s="471"/>
      <c r="AI299" s="471"/>
      <c r="AJ299" s="471"/>
      <c r="AK299" s="471"/>
      <c r="AL299" s="471"/>
      <c r="AM299" s="471"/>
      <c r="AN299" s="471"/>
      <c r="AO299" s="471"/>
      <c r="AP299" s="471"/>
      <c r="AQ299" s="471"/>
      <c r="AR299" s="471"/>
      <c r="AS299" s="471"/>
      <c r="AT299" s="471"/>
      <c r="AU299" s="471"/>
      <c r="AV299" s="471"/>
      <c r="AW299" s="471"/>
    </row>
    <row r="300" spans="2:49" x14ac:dyDescent="0.25">
      <c r="B300" s="156" t="s">
        <v>470</v>
      </c>
      <c r="C300" s="475">
        <v>-11000</v>
      </c>
      <c r="D300" s="475">
        <v>-1807.08</v>
      </c>
      <c r="E300" s="475">
        <v>-9193</v>
      </c>
      <c r="F300" s="475">
        <v>-16428</v>
      </c>
      <c r="G300" s="473" t="e">
        <f>F300/#REF!</f>
        <v>#REF!</v>
      </c>
      <c r="H300" s="471"/>
      <c r="I300" s="471"/>
      <c r="J300" s="471"/>
      <c r="AE300" s="471"/>
      <c r="AF300" s="471"/>
      <c r="AG300" s="471"/>
      <c r="AH300" s="471"/>
      <c r="AI300" s="471"/>
      <c r="AJ300" s="471"/>
      <c r="AK300" s="471"/>
      <c r="AL300" s="471"/>
      <c r="AM300" s="471"/>
      <c r="AN300" s="471"/>
      <c r="AO300" s="471"/>
      <c r="AP300" s="471"/>
      <c r="AQ300" s="471"/>
      <c r="AR300" s="471"/>
      <c r="AS300" s="471"/>
      <c r="AT300" s="471"/>
      <c r="AU300" s="471"/>
      <c r="AV300" s="471"/>
      <c r="AW300" s="471"/>
    </row>
    <row r="301" spans="2:49" x14ac:dyDescent="0.25">
      <c r="B301" s="474" t="s">
        <v>471</v>
      </c>
      <c r="C301" s="472">
        <v>0</v>
      </c>
      <c r="D301" s="472">
        <v>-1153.68</v>
      </c>
      <c r="E301" s="472">
        <v>1154</v>
      </c>
      <c r="F301" s="472">
        <v>-56980</v>
      </c>
      <c r="G301" s="473" t="e">
        <f>F301/#REF!</f>
        <v>#REF!</v>
      </c>
      <c r="H301" s="471"/>
      <c r="I301" s="471"/>
      <c r="J301" s="471"/>
      <c r="AE301" s="471"/>
      <c r="AF301" s="471"/>
      <c r="AG301" s="471"/>
      <c r="AH301" s="471"/>
      <c r="AI301" s="471"/>
      <c r="AJ301" s="471"/>
      <c r="AK301" s="471"/>
      <c r="AL301" s="471"/>
      <c r="AM301" s="471"/>
      <c r="AN301" s="471"/>
      <c r="AO301" s="471"/>
      <c r="AP301" s="471"/>
      <c r="AQ301" s="471"/>
      <c r="AR301" s="471"/>
      <c r="AS301" s="471"/>
      <c r="AT301" s="471"/>
      <c r="AU301" s="471"/>
      <c r="AV301" s="471"/>
      <c r="AW301" s="471"/>
    </row>
    <row r="302" spans="2:49" x14ac:dyDescent="0.25">
      <c r="B302" s="156" t="s">
        <v>472</v>
      </c>
      <c r="C302" s="475">
        <v>-500</v>
      </c>
      <c r="D302" s="475">
        <v>0</v>
      </c>
      <c r="E302" s="475">
        <v>-500</v>
      </c>
      <c r="F302" s="475">
        <v>0</v>
      </c>
      <c r="G302" s="473" t="e">
        <f>F302/#REF!</f>
        <v>#REF!</v>
      </c>
      <c r="H302" s="471"/>
      <c r="I302" s="471"/>
      <c r="J302" s="471"/>
      <c r="AE302" s="471"/>
      <c r="AF302" s="471"/>
      <c r="AG302" s="471"/>
      <c r="AH302" s="471"/>
      <c r="AI302" s="471"/>
      <c r="AJ302" s="471"/>
      <c r="AK302" s="471"/>
      <c r="AL302" s="471"/>
      <c r="AM302" s="471"/>
      <c r="AN302" s="471"/>
      <c r="AO302" s="471"/>
      <c r="AP302" s="471"/>
      <c r="AQ302" s="471"/>
      <c r="AR302" s="471"/>
      <c r="AS302" s="471"/>
      <c r="AT302" s="471"/>
      <c r="AU302" s="471"/>
      <c r="AV302" s="471"/>
      <c r="AW302" s="471"/>
    </row>
    <row r="303" spans="2:49" x14ac:dyDescent="0.25">
      <c r="B303" s="474" t="s">
        <v>473</v>
      </c>
      <c r="C303" s="472">
        <v>0</v>
      </c>
      <c r="D303" s="472">
        <v>-13.53</v>
      </c>
      <c r="E303" s="472">
        <v>14</v>
      </c>
      <c r="F303" s="472">
        <v>-83</v>
      </c>
      <c r="G303" s="473" t="e">
        <f>F303/#REF!</f>
        <v>#REF!</v>
      </c>
      <c r="H303" s="471"/>
      <c r="I303" s="471"/>
      <c r="J303" s="471"/>
      <c r="AE303" s="471"/>
      <c r="AF303" s="471"/>
      <c r="AG303" s="471"/>
      <c r="AH303" s="471"/>
      <c r="AI303" s="471"/>
      <c r="AJ303" s="471"/>
      <c r="AK303" s="471"/>
      <c r="AL303" s="471"/>
      <c r="AM303" s="471"/>
      <c r="AN303" s="471"/>
      <c r="AO303" s="471"/>
      <c r="AP303" s="471"/>
      <c r="AQ303" s="471"/>
      <c r="AR303" s="471"/>
      <c r="AS303" s="471"/>
      <c r="AT303" s="471"/>
      <c r="AU303" s="471"/>
      <c r="AV303" s="471"/>
      <c r="AW303" s="471"/>
    </row>
    <row r="304" spans="2:49" x14ac:dyDescent="0.25">
      <c r="B304" s="156" t="s">
        <v>507</v>
      </c>
      <c r="C304" s="475">
        <v>-100</v>
      </c>
      <c r="D304" s="475">
        <v>-27.81</v>
      </c>
      <c r="E304" s="475">
        <v>-72</v>
      </c>
      <c r="F304" s="475">
        <v>-46</v>
      </c>
      <c r="G304" s="473" t="e">
        <f>F304/#REF!</f>
        <v>#REF!</v>
      </c>
      <c r="H304" s="471"/>
      <c r="I304" s="471"/>
      <c r="J304" s="471"/>
      <c r="AE304" s="471"/>
      <c r="AF304" s="471"/>
      <c r="AG304" s="471"/>
      <c r="AH304" s="471"/>
      <c r="AI304" s="471"/>
      <c r="AJ304" s="471"/>
      <c r="AK304" s="471"/>
      <c r="AL304" s="471"/>
      <c r="AM304" s="471"/>
      <c r="AN304" s="471"/>
      <c r="AO304" s="471"/>
      <c r="AP304" s="471"/>
      <c r="AQ304" s="471"/>
      <c r="AR304" s="471"/>
      <c r="AS304" s="471"/>
      <c r="AT304" s="471"/>
      <c r="AU304" s="471"/>
      <c r="AV304" s="471"/>
      <c r="AW304" s="471"/>
    </row>
    <row r="305" spans="2:49" x14ac:dyDescent="0.25">
      <c r="B305" s="474" t="s">
        <v>474</v>
      </c>
      <c r="C305" s="472">
        <v>-30000</v>
      </c>
      <c r="D305" s="472">
        <v>-7561.73</v>
      </c>
      <c r="E305" s="472">
        <v>-22438</v>
      </c>
      <c r="F305" s="472">
        <v>-93239</v>
      </c>
      <c r="G305" s="473" t="e">
        <f>F305/#REF!</f>
        <v>#REF!</v>
      </c>
      <c r="H305" s="471"/>
      <c r="I305" s="471"/>
      <c r="J305" s="471"/>
      <c r="AE305" s="471"/>
      <c r="AF305" s="471"/>
      <c r="AG305" s="471"/>
      <c r="AH305" s="471"/>
      <c r="AI305" s="471"/>
      <c r="AJ305" s="471"/>
      <c r="AK305" s="471"/>
      <c r="AL305" s="471"/>
      <c r="AM305" s="471"/>
      <c r="AN305" s="471"/>
      <c r="AO305" s="471"/>
      <c r="AP305" s="471"/>
      <c r="AQ305" s="471"/>
      <c r="AR305" s="471"/>
      <c r="AS305" s="471"/>
      <c r="AT305" s="471"/>
      <c r="AU305" s="471"/>
      <c r="AV305" s="471"/>
      <c r="AW305" s="471"/>
    </row>
    <row r="306" spans="2:49" x14ac:dyDescent="0.25">
      <c r="B306" s="156" t="s">
        <v>475</v>
      </c>
      <c r="C306" s="475">
        <v>-3000</v>
      </c>
      <c r="D306" s="475">
        <v>-2032.54</v>
      </c>
      <c r="E306" s="475">
        <v>-967</v>
      </c>
      <c r="F306" s="475">
        <v>-1378</v>
      </c>
      <c r="G306" s="473" t="e">
        <f>F306/#REF!</f>
        <v>#REF!</v>
      </c>
      <c r="H306" s="471"/>
      <c r="I306" s="471"/>
      <c r="J306" s="471"/>
      <c r="AE306" s="471"/>
      <c r="AF306" s="471"/>
      <c r="AG306" s="471"/>
      <c r="AH306" s="471"/>
      <c r="AI306" s="471"/>
      <c r="AJ306" s="471"/>
      <c r="AK306" s="471"/>
      <c r="AL306" s="471"/>
      <c r="AM306" s="471"/>
      <c r="AN306" s="471"/>
      <c r="AO306" s="471"/>
      <c r="AP306" s="471"/>
      <c r="AQ306" s="471"/>
      <c r="AR306" s="471"/>
      <c r="AS306" s="471"/>
      <c r="AT306" s="471"/>
      <c r="AU306" s="471"/>
      <c r="AV306" s="471"/>
      <c r="AW306" s="471"/>
    </row>
    <row r="307" spans="2:49" x14ac:dyDescent="0.25">
      <c r="B307" s="474" t="s">
        <v>476</v>
      </c>
      <c r="C307" s="472">
        <v>-60</v>
      </c>
      <c r="D307" s="472">
        <v>-25894.61</v>
      </c>
      <c r="E307" s="472">
        <v>25835</v>
      </c>
      <c r="F307" s="472">
        <v>-164724</v>
      </c>
      <c r="G307" s="473" t="e">
        <f>F307/#REF!</f>
        <v>#REF!</v>
      </c>
      <c r="H307" s="471"/>
      <c r="I307" s="471"/>
      <c r="J307" s="471"/>
      <c r="AE307" s="471"/>
      <c r="AF307" s="471"/>
      <c r="AG307" s="471"/>
      <c r="AH307" s="471"/>
      <c r="AI307" s="471"/>
      <c r="AJ307" s="471"/>
      <c r="AK307" s="471"/>
      <c r="AL307" s="471"/>
      <c r="AM307" s="471"/>
      <c r="AN307" s="471"/>
      <c r="AO307" s="471"/>
      <c r="AP307" s="471"/>
      <c r="AQ307" s="471"/>
      <c r="AR307" s="471"/>
      <c r="AS307" s="471"/>
      <c r="AT307" s="471"/>
      <c r="AU307" s="471"/>
      <c r="AV307" s="471"/>
      <c r="AW307" s="471"/>
    </row>
    <row r="308" spans="2:49" x14ac:dyDescent="0.25">
      <c r="B308" s="156" t="s">
        <v>477</v>
      </c>
      <c r="C308" s="475">
        <v>-1000</v>
      </c>
      <c r="D308" s="475">
        <v>-225</v>
      </c>
      <c r="E308" s="475">
        <v>-775</v>
      </c>
      <c r="F308" s="475">
        <v>-881</v>
      </c>
      <c r="G308" s="473" t="e">
        <f>F308/#REF!</f>
        <v>#REF!</v>
      </c>
      <c r="H308" s="471"/>
      <c r="I308" s="471"/>
      <c r="J308" s="471"/>
      <c r="AE308" s="471"/>
      <c r="AF308" s="471"/>
      <c r="AG308" s="471"/>
      <c r="AH308" s="471"/>
      <c r="AI308" s="471"/>
      <c r="AJ308" s="471"/>
      <c r="AK308" s="471"/>
      <c r="AL308" s="471"/>
      <c r="AM308" s="471"/>
      <c r="AN308" s="471"/>
      <c r="AO308" s="471"/>
      <c r="AP308" s="471"/>
      <c r="AQ308" s="471"/>
      <c r="AR308" s="471"/>
      <c r="AS308" s="471"/>
      <c r="AT308" s="471"/>
      <c r="AU308" s="471"/>
      <c r="AV308" s="471"/>
      <c r="AW308" s="471"/>
    </row>
    <row r="309" spans="2:49" x14ac:dyDescent="0.25">
      <c r="B309" s="474" t="s">
        <v>478</v>
      </c>
      <c r="C309" s="472">
        <v>-16000</v>
      </c>
      <c r="D309" s="472">
        <v>-919.83</v>
      </c>
      <c r="E309" s="472">
        <v>-15080</v>
      </c>
      <c r="F309" s="472">
        <v>-18826</v>
      </c>
      <c r="G309" s="473" t="e">
        <f>F309/#REF!</f>
        <v>#REF!</v>
      </c>
      <c r="H309" s="471"/>
      <c r="I309" s="471"/>
      <c r="J309" s="471"/>
      <c r="AE309" s="471"/>
      <c r="AF309" s="471"/>
      <c r="AG309" s="471"/>
      <c r="AH309" s="471"/>
      <c r="AI309" s="471"/>
      <c r="AJ309" s="471"/>
      <c r="AK309" s="471"/>
      <c r="AL309" s="471"/>
      <c r="AM309" s="471"/>
      <c r="AN309" s="471"/>
      <c r="AO309" s="471"/>
      <c r="AP309" s="471"/>
      <c r="AQ309" s="471"/>
      <c r="AR309" s="471"/>
      <c r="AS309" s="471"/>
      <c r="AT309" s="471"/>
      <c r="AU309" s="471"/>
      <c r="AV309" s="471"/>
      <c r="AW309" s="471"/>
    </row>
    <row r="310" spans="2:49" x14ac:dyDescent="0.25">
      <c r="B310" s="156" t="s">
        <v>479</v>
      </c>
      <c r="C310" s="475">
        <v>0</v>
      </c>
      <c r="D310" s="475">
        <v>0</v>
      </c>
      <c r="E310" s="475">
        <v>0</v>
      </c>
      <c r="F310" s="475">
        <v>-1087</v>
      </c>
      <c r="G310" s="473" t="e">
        <f>F310/#REF!</f>
        <v>#REF!</v>
      </c>
      <c r="H310" s="471"/>
      <c r="I310" s="471"/>
      <c r="J310" s="471"/>
      <c r="AE310" s="471"/>
      <c r="AF310" s="471"/>
      <c r="AG310" s="471"/>
      <c r="AH310" s="471"/>
      <c r="AI310" s="471"/>
      <c r="AJ310" s="471"/>
      <c r="AK310" s="471"/>
      <c r="AL310" s="471"/>
      <c r="AM310" s="471"/>
      <c r="AN310" s="471"/>
      <c r="AO310" s="471"/>
      <c r="AP310" s="471"/>
      <c r="AQ310" s="471"/>
      <c r="AR310" s="471"/>
      <c r="AS310" s="471"/>
      <c r="AT310" s="471"/>
      <c r="AU310" s="471"/>
      <c r="AV310" s="471"/>
      <c r="AW310" s="471"/>
    </row>
    <row r="311" spans="2:49" x14ac:dyDescent="0.25">
      <c r="B311" s="474" t="s">
        <v>480</v>
      </c>
      <c r="C311" s="472">
        <v>-3050</v>
      </c>
      <c r="D311" s="472">
        <v>-997.5</v>
      </c>
      <c r="E311" s="472">
        <v>-2052</v>
      </c>
      <c r="F311" s="472">
        <v>-1932</v>
      </c>
      <c r="G311" s="473" t="e">
        <f>F311/#REF!</f>
        <v>#REF!</v>
      </c>
      <c r="H311" s="471"/>
      <c r="I311" s="471"/>
      <c r="J311" s="471"/>
      <c r="AE311" s="471"/>
      <c r="AF311" s="471"/>
      <c r="AG311" s="471"/>
      <c r="AH311" s="471"/>
      <c r="AI311" s="471"/>
      <c r="AJ311" s="471"/>
      <c r="AK311" s="471"/>
      <c r="AL311" s="471"/>
      <c r="AM311" s="471"/>
      <c r="AN311" s="471"/>
      <c r="AO311" s="471"/>
      <c r="AP311" s="471"/>
      <c r="AQ311" s="471"/>
      <c r="AR311" s="471"/>
      <c r="AS311" s="471"/>
      <c r="AT311" s="471"/>
      <c r="AU311" s="471"/>
      <c r="AV311" s="471"/>
      <c r="AW311" s="471"/>
    </row>
    <row r="312" spans="2:49" x14ac:dyDescent="0.25">
      <c r="B312" s="156" t="s">
        <v>481</v>
      </c>
      <c r="C312" s="475">
        <v>0</v>
      </c>
      <c r="D312" s="475">
        <v>0</v>
      </c>
      <c r="E312" s="475">
        <v>0</v>
      </c>
      <c r="F312" s="475">
        <v>-124</v>
      </c>
      <c r="G312" s="473" t="e">
        <f>F312/#REF!</f>
        <v>#REF!</v>
      </c>
      <c r="H312" s="471"/>
      <c r="I312" s="471"/>
      <c r="J312" s="471"/>
      <c r="AE312" s="471"/>
      <c r="AF312" s="471"/>
      <c r="AG312" s="471"/>
      <c r="AH312" s="471"/>
      <c r="AI312" s="471"/>
      <c r="AJ312" s="471"/>
      <c r="AK312" s="471"/>
      <c r="AL312" s="471"/>
      <c r="AM312" s="471"/>
      <c r="AN312" s="471"/>
      <c r="AO312" s="471"/>
      <c r="AP312" s="471"/>
      <c r="AQ312" s="471"/>
      <c r="AR312" s="471"/>
      <c r="AS312" s="471"/>
      <c r="AT312" s="471"/>
      <c r="AU312" s="471"/>
      <c r="AV312" s="471"/>
      <c r="AW312" s="471"/>
    </row>
    <row r="313" spans="2:49" x14ac:dyDescent="0.25">
      <c r="B313" s="474" t="s">
        <v>482</v>
      </c>
      <c r="C313" s="472">
        <v>-4000</v>
      </c>
      <c r="D313" s="472">
        <v>-44.07</v>
      </c>
      <c r="E313" s="472">
        <v>-3956</v>
      </c>
      <c r="F313" s="472">
        <v>-1288</v>
      </c>
      <c r="G313" s="473" t="e">
        <f>F313/#REF!</f>
        <v>#REF!</v>
      </c>
      <c r="H313" s="471"/>
      <c r="I313" s="471"/>
      <c r="J313" s="471"/>
      <c r="AE313" s="471"/>
      <c r="AF313" s="471"/>
      <c r="AG313" s="471"/>
      <c r="AH313" s="471"/>
      <c r="AI313" s="471"/>
      <c r="AJ313" s="471"/>
      <c r="AK313" s="471"/>
      <c r="AL313" s="471"/>
      <c r="AM313" s="471"/>
      <c r="AN313" s="471"/>
      <c r="AO313" s="471"/>
      <c r="AP313" s="471"/>
      <c r="AQ313" s="471"/>
      <c r="AR313" s="471"/>
      <c r="AS313" s="471"/>
      <c r="AT313" s="471"/>
      <c r="AU313" s="471"/>
      <c r="AV313" s="471"/>
      <c r="AW313" s="471"/>
    </row>
    <row r="314" spans="2:49" ht="14.4" x14ac:dyDescent="0.3">
      <c r="B314" s="119" t="s">
        <v>483</v>
      </c>
      <c r="C314" s="138">
        <v>-24910</v>
      </c>
      <c r="D314" s="138">
        <v>-12088.32</v>
      </c>
      <c r="E314" s="138">
        <v>-12822</v>
      </c>
      <c r="F314" s="138">
        <v>-37745</v>
      </c>
      <c r="G314" s="473" t="e">
        <f>F314/#REF!</f>
        <v>#REF!</v>
      </c>
      <c r="H314" s="471"/>
      <c r="I314" s="471"/>
      <c r="J314" s="471"/>
      <c r="AE314" s="471"/>
      <c r="AF314" s="471"/>
      <c r="AG314" s="471"/>
      <c r="AH314" s="471"/>
      <c r="AI314" s="471"/>
      <c r="AJ314" s="471"/>
      <c r="AK314" s="471"/>
      <c r="AL314" s="471"/>
      <c r="AM314" s="471"/>
      <c r="AN314" s="471"/>
      <c r="AO314" s="471"/>
      <c r="AP314" s="471"/>
      <c r="AQ314" s="471"/>
      <c r="AR314" s="471"/>
      <c r="AS314" s="471"/>
      <c r="AT314" s="471"/>
      <c r="AU314" s="471"/>
      <c r="AV314" s="471"/>
      <c r="AW314" s="471"/>
    </row>
    <row r="315" spans="2:49" x14ac:dyDescent="0.25">
      <c r="B315" s="474" t="s">
        <v>484</v>
      </c>
      <c r="C315" s="472">
        <v>-300</v>
      </c>
      <c r="D315" s="472">
        <v>-54.53</v>
      </c>
      <c r="E315" s="472">
        <v>-245</v>
      </c>
      <c r="F315" s="472">
        <v>-429</v>
      </c>
      <c r="G315" s="473" t="e">
        <f>F315/#REF!</f>
        <v>#REF!</v>
      </c>
      <c r="H315" s="471"/>
      <c r="I315" s="471"/>
      <c r="J315" s="471"/>
      <c r="AE315" s="471"/>
      <c r="AF315" s="471"/>
      <c r="AG315" s="471"/>
      <c r="AH315" s="471"/>
      <c r="AI315" s="471"/>
      <c r="AJ315" s="471"/>
      <c r="AK315" s="471"/>
      <c r="AL315" s="471"/>
      <c r="AM315" s="471"/>
      <c r="AN315" s="471"/>
      <c r="AO315" s="471"/>
      <c r="AP315" s="471"/>
      <c r="AQ315" s="471"/>
      <c r="AR315" s="471"/>
      <c r="AS315" s="471"/>
      <c r="AT315" s="471"/>
      <c r="AU315" s="471"/>
      <c r="AV315" s="471"/>
      <c r="AW315" s="471"/>
    </row>
    <row r="316" spans="2:49" x14ac:dyDescent="0.25">
      <c r="B316" s="156" t="s">
        <v>485</v>
      </c>
      <c r="C316" s="475">
        <v>-600</v>
      </c>
      <c r="D316" s="475">
        <v>-606.5</v>
      </c>
      <c r="E316" s="475">
        <v>6</v>
      </c>
      <c r="F316" s="475">
        <v>-554</v>
      </c>
      <c r="G316" s="473" t="e">
        <f>F316/#REF!</f>
        <v>#REF!</v>
      </c>
      <c r="H316" s="471"/>
      <c r="I316" s="471"/>
      <c r="J316" s="471"/>
      <c r="AE316" s="471"/>
      <c r="AF316" s="471"/>
      <c r="AG316" s="471"/>
      <c r="AH316" s="471"/>
      <c r="AI316" s="471"/>
      <c r="AJ316" s="471"/>
      <c r="AK316" s="471"/>
      <c r="AL316" s="471"/>
      <c r="AM316" s="471"/>
      <c r="AN316" s="471"/>
      <c r="AO316" s="471"/>
      <c r="AP316" s="471"/>
      <c r="AQ316" s="471"/>
      <c r="AR316" s="471"/>
      <c r="AS316" s="471"/>
      <c r="AT316" s="471"/>
      <c r="AU316" s="471"/>
      <c r="AV316" s="471"/>
      <c r="AW316" s="471"/>
    </row>
    <row r="317" spans="2:49" x14ac:dyDescent="0.25">
      <c r="B317" s="474" t="s">
        <v>486</v>
      </c>
      <c r="C317" s="472">
        <v>-60</v>
      </c>
      <c r="D317" s="472">
        <v>-23.46</v>
      </c>
      <c r="E317" s="472">
        <v>-37</v>
      </c>
      <c r="F317" s="472">
        <v>-430</v>
      </c>
      <c r="G317" s="473" t="e">
        <f>F317/#REF!</f>
        <v>#REF!</v>
      </c>
      <c r="H317" s="471"/>
      <c r="I317" s="471"/>
      <c r="J317" s="471"/>
      <c r="AE317" s="471"/>
      <c r="AF317" s="471"/>
      <c r="AG317" s="471"/>
      <c r="AH317" s="471"/>
      <c r="AI317" s="471"/>
      <c r="AJ317" s="471"/>
      <c r="AK317" s="471"/>
      <c r="AL317" s="471"/>
      <c r="AM317" s="471"/>
      <c r="AN317" s="471"/>
      <c r="AO317" s="471"/>
      <c r="AP317" s="471"/>
      <c r="AQ317" s="471"/>
      <c r="AR317" s="471"/>
      <c r="AS317" s="471"/>
      <c r="AT317" s="471"/>
      <c r="AU317" s="471"/>
      <c r="AV317" s="471"/>
      <c r="AW317" s="471"/>
    </row>
    <row r="318" spans="2:49" x14ac:dyDescent="0.25">
      <c r="B318" s="156" t="s">
        <v>487</v>
      </c>
      <c r="C318" s="475">
        <v>-250</v>
      </c>
      <c r="D318" s="475">
        <v>0</v>
      </c>
      <c r="E318" s="475">
        <v>-250</v>
      </c>
      <c r="F318" s="475">
        <v>-830</v>
      </c>
      <c r="G318" s="473" t="e">
        <f>F318/#REF!</f>
        <v>#REF!</v>
      </c>
      <c r="H318" s="471"/>
      <c r="I318" s="471"/>
      <c r="J318" s="471"/>
      <c r="AE318" s="471"/>
      <c r="AF318" s="471"/>
      <c r="AG318" s="471"/>
      <c r="AH318" s="471"/>
      <c r="AI318" s="471"/>
      <c r="AJ318" s="471"/>
      <c r="AK318" s="471"/>
      <c r="AL318" s="471"/>
      <c r="AM318" s="471"/>
      <c r="AN318" s="471"/>
      <c r="AO318" s="471"/>
      <c r="AP318" s="471"/>
      <c r="AQ318" s="471"/>
      <c r="AR318" s="471"/>
      <c r="AS318" s="471"/>
      <c r="AT318" s="471"/>
      <c r="AU318" s="471"/>
      <c r="AV318" s="471"/>
      <c r="AW318" s="471"/>
    </row>
    <row r="319" spans="2:49" x14ac:dyDescent="0.25">
      <c r="B319" s="474" t="s">
        <v>488</v>
      </c>
      <c r="C319" s="472">
        <v>-400</v>
      </c>
      <c r="D319" s="472">
        <v>-106.45</v>
      </c>
      <c r="E319" s="472">
        <v>-294</v>
      </c>
      <c r="F319" s="472">
        <v>-119</v>
      </c>
      <c r="G319" s="473" t="e">
        <f>F319/#REF!</f>
        <v>#REF!</v>
      </c>
      <c r="H319" s="471"/>
      <c r="I319" s="471"/>
      <c r="J319" s="471"/>
      <c r="AE319" s="471"/>
      <c r="AF319" s="471"/>
      <c r="AG319" s="471"/>
      <c r="AH319" s="471"/>
      <c r="AI319" s="471"/>
      <c r="AJ319" s="471"/>
      <c r="AK319" s="471"/>
      <c r="AL319" s="471"/>
      <c r="AM319" s="471"/>
      <c r="AN319" s="471"/>
      <c r="AO319" s="471"/>
      <c r="AP319" s="471"/>
      <c r="AQ319" s="471"/>
      <c r="AR319" s="471"/>
      <c r="AS319" s="471"/>
      <c r="AT319" s="471"/>
      <c r="AU319" s="471"/>
      <c r="AV319" s="471"/>
      <c r="AW319" s="471"/>
    </row>
    <row r="320" spans="2:49" x14ac:dyDescent="0.25">
      <c r="B320" s="156" t="s">
        <v>489</v>
      </c>
      <c r="C320" s="475">
        <v>-14000</v>
      </c>
      <c r="D320" s="475">
        <v>-10210.09</v>
      </c>
      <c r="E320" s="475">
        <v>-3790</v>
      </c>
      <c r="F320" s="475">
        <v>-30113</v>
      </c>
      <c r="G320" s="473" t="e">
        <f>F320/#REF!</f>
        <v>#REF!</v>
      </c>
      <c r="H320" s="471"/>
      <c r="I320" s="471"/>
      <c r="J320" s="471"/>
      <c r="AE320" s="471"/>
      <c r="AF320" s="471"/>
      <c r="AG320" s="471"/>
      <c r="AH320" s="471"/>
      <c r="AI320" s="471"/>
      <c r="AJ320" s="471"/>
      <c r="AK320" s="471"/>
      <c r="AL320" s="471"/>
      <c r="AM320" s="471"/>
      <c r="AN320" s="471"/>
      <c r="AO320" s="471"/>
      <c r="AP320" s="471"/>
      <c r="AQ320" s="471"/>
      <c r="AR320" s="471"/>
      <c r="AS320" s="471"/>
      <c r="AT320" s="471"/>
      <c r="AU320" s="471"/>
      <c r="AV320" s="471"/>
      <c r="AW320" s="471"/>
    </row>
    <row r="321" spans="2:49" x14ac:dyDescent="0.25">
      <c r="B321" s="474" t="s">
        <v>490</v>
      </c>
      <c r="C321" s="472">
        <v>-3000</v>
      </c>
      <c r="D321" s="472">
        <v>-550.47</v>
      </c>
      <c r="E321" s="472">
        <v>-2450</v>
      </c>
      <c r="F321" s="472">
        <v>-2674</v>
      </c>
      <c r="G321" s="473" t="e">
        <f>F321/#REF!</f>
        <v>#REF!</v>
      </c>
      <c r="H321" s="471"/>
      <c r="I321" s="471"/>
      <c r="J321" s="471"/>
      <c r="AE321" s="471"/>
      <c r="AF321" s="471"/>
      <c r="AG321" s="471"/>
      <c r="AH321" s="471"/>
      <c r="AI321" s="471"/>
      <c r="AJ321" s="471"/>
      <c r="AK321" s="471"/>
      <c r="AL321" s="471"/>
      <c r="AM321" s="471"/>
      <c r="AN321" s="471"/>
      <c r="AO321" s="471"/>
      <c r="AP321" s="471"/>
      <c r="AQ321" s="471"/>
      <c r="AR321" s="471"/>
      <c r="AS321" s="471"/>
      <c r="AT321" s="471"/>
      <c r="AU321" s="471"/>
      <c r="AV321" s="471"/>
      <c r="AW321" s="471"/>
    </row>
    <row r="322" spans="2:49" x14ac:dyDescent="0.25">
      <c r="B322" s="474" t="s">
        <v>491</v>
      </c>
      <c r="C322" s="472">
        <v>-6200</v>
      </c>
      <c r="D322" s="472">
        <v>-506.82</v>
      </c>
      <c r="E322" s="472">
        <v>-5693</v>
      </c>
      <c r="F322" s="472">
        <v>-1798</v>
      </c>
      <c r="G322" s="473" t="e">
        <f>F322/#REF!</f>
        <v>#REF!</v>
      </c>
      <c r="H322" s="471"/>
      <c r="I322" s="471"/>
      <c r="J322" s="471"/>
      <c r="AE322" s="471"/>
      <c r="AF322" s="471"/>
      <c r="AG322" s="471"/>
      <c r="AH322" s="471"/>
      <c r="AI322" s="471"/>
      <c r="AJ322" s="471"/>
      <c r="AK322" s="471"/>
      <c r="AL322" s="471"/>
      <c r="AM322" s="471"/>
      <c r="AN322" s="471"/>
      <c r="AO322" s="471"/>
      <c r="AP322" s="471"/>
      <c r="AQ322" s="471"/>
      <c r="AR322" s="471"/>
      <c r="AS322" s="471"/>
      <c r="AT322" s="471"/>
      <c r="AU322" s="471"/>
      <c r="AV322" s="471"/>
      <c r="AW322" s="471"/>
    </row>
    <row r="323" spans="2:49" x14ac:dyDescent="0.25">
      <c r="B323" s="156" t="s">
        <v>492</v>
      </c>
      <c r="C323" s="475">
        <v>-100</v>
      </c>
      <c r="D323" s="475">
        <v>-30</v>
      </c>
      <c r="E323" s="475">
        <v>-70</v>
      </c>
      <c r="F323" s="475">
        <v>-798</v>
      </c>
      <c r="G323" s="473" t="e">
        <f>F323/#REF!</f>
        <v>#REF!</v>
      </c>
      <c r="H323" s="471"/>
      <c r="I323" s="471"/>
      <c r="J323" s="471"/>
      <c r="AE323" s="471"/>
      <c r="AF323" s="471"/>
      <c r="AG323" s="471"/>
      <c r="AH323" s="471"/>
      <c r="AI323" s="471"/>
      <c r="AJ323" s="471"/>
      <c r="AK323" s="471"/>
      <c r="AL323" s="471"/>
      <c r="AM323" s="471"/>
      <c r="AN323" s="471"/>
      <c r="AO323" s="471"/>
      <c r="AP323" s="471"/>
      <c r="AQ323" s="471"/>
      <c r="AR323" s="471"/>
      <c r="AS323" s="471"/>
      <c r="AT323" s="471"/>
      <c r="AU323" s="471"/>
      <c r="AV323" s="471"/>
      <c r="AW323" s="471"/>
    </row>
    <row r="324" spans="2:49" ht="14.4" x14ac:dyDescent="0.3">
      <c r="B324" s="137" t="s">
        <v>493</v>
      </c>
      <c r="C324" s="139">
        <v>-5000</v>
      </c>
      <c r="D324" s="139">
        <v>-25160.06</v>
      </c>
      <c r="E324" s="139">
        <v>20160</v>
      </c>
      <c r="F324" s="139">
        <v>-89936</v>
      </c>
      <c r="G324" s="473" t="e">
        <f>F324/#REF!</f>
        <v>#REF!</v>
      </c>
      <c r="H324" s="471"/>
      <c r="I324" s="471"/>
      <c r="J324" s="471"/>
      <c r="AE324" s="471"/>
      <c r="AF324" s="471"/>
      <c r="AG324" s="471"/>
      <c r="AH324" s="471"/>
      <c r="AI324" s="471"/>
      <c r="AJ324" s="471"/>
      <c r="AK324" s="471"/>
      <c r="AL324" s="471"/>
      <c r="AM324" s="471"/>
      <c r="AN324" s="471"/>
      <c r="AO324" s="471"/>
      <c r="AP324" s="471"/>
      <c r="AQ324" s="471"/>
      <c r="AR324" s="471"/>
      <c r="AS324" s="471"/>
      <c r="AT324" s="471"/>
      <c r="AU324" s="471"/>
      <c r="AV324" s="471"/>
      <c r="AW324" s="471"/>
    </row>
    <row r="325" spans="2:49" x14ac:dyDescent="0.25">
      <c r="B325" s="156" t="s">
        <v>494</v>
      </c>
      <c r="C325" s="475">
        <v>0</v>
      </c>
      <c r="D325" s="475">
        <v>-24671.01</v>
      </c>
      <c r="E325" s="475">
        <v>24671</v>
      </c>
      <c r="F325" s="475">
        <v>-87024</v>
      </c>
      <c r="G325" s="473" t="e">
        <f>F325/#REF!</f>
        <v>#REF!</v>
      </c>
      <c r="H325" s="471"/>
      <c r="I325" s="471"/>
      <c r="J325" s="471"/>
      <c r="AE325" s="471"/>
      <c r="AF325" s="471"/>
      <c r="AG325" s="471"/>
      <c r="AH325" s="471"/>
      <c r="AI325" s="471"/>
      <c r="AJ325" s="471"/>
      <c r="AK325" s="471"/>
      <c r="AL325" s="471"/>
      <c r="AM325" s="471"/>
      <c r="AN325" s="471"/>
      <c r="AO325" s="471"/>
      <c r="AP325" s="471"/>
      <c r="AQ325" s="471"/>
      <c r="AR325" s="471"/>
      <c r="AS325" s="471"/>
      <c r="AT325" s="471"/>
      <c r="AU325" s="471"/>
      <c r="AV325" s="471"/>
      <c r="AW325" s="471"/>
    </row>
    <row r="326" spans="2:49" x14ac:dyDescent="0.25">
      <c r="B326" s="474" t="s">
        <v>495</v>
      </c>
      <c r="C326" s="472">
        <v>-200</v>
      </c>
      <c r="D326" s="472">
        <v>0</v>
      </c>
      <c r="E326" s="472">
        <v>-200</v>
      </c>
      <c r="F326" s="472">
        <v>-309</v>
      </c>
      <c r="G326" s="473" t="e">
        <f>F326/#REF!</f>
        <v>#REF!</v>
      </c>
      <c r="H326" s="471"/>
      <c r="I326" s="471"/>
      <c r="J326" s="471"/>
      <c r="AE326" s="471"/>
      <c r="AF326" s="471"/>
      <c r="AG326" s="471"/>
      <c r="AH326" s="471"/>
      <c r="AI326" s="471"/>
      <c r="AJ326" s="471"/>
      <c r="AK326" s="471"/>
      <c r="AL326" s="471"/>
      <c r="AM326" s="471"/>
      <c r="AN326" s="471"/>
      <c r="AO326" s="471"/>
      <c r="AP326" s="471"/>
      <c r="AQ326" s="471"/>
      <c r="AR326" s="471"/>
      <c r="AS326" s="471"/>
      <c r="AT326" s="471"/>
      <c r="AU326" s="471"/>
      <c r="AV326" s="471"/>
      <c r="AW326" s="471"/>
    </row>
    <row r="327" spans="2:49" x14ac:dyDescent="0.25">
      <c r="B327" s="156" t="s">
        <v>496</v>
      </c>
      <c r="C327" s="475">
        <v>-4000</v>
      </c>
      <c r="D327" s="475">
        <v>-489.05</v>
      </c>
      <c r="E327" s="475">
        <v>-3511</v>
      </c>
      <c r="F327" s="475">
        <v>-2603</v>
      </c>
      <c r="G327" s="473" t="e">
        <f>F327/#REF!</f>
        <v>#REF!</v>
      </c>
      <c r="H327" s="471"/>
      <c r="I327" s="471"/>
      <c r="J327" s="471"/>
      <c r="AE327" s="471"/>
      <c r="AF327" s="471"/>
      <c r="AG327" s="471"/>
      <c r="AH327" s="471"/>
      <c r="AI327" s="471"/>
      <c r="AJ327" s="471"/>
      <c r="AK327" s="471"/>
      <c r="AL327" s="471"/>
      <c r="AM327" s="471"/>
      <c r="AN327" s="471"/>
      <c r="AO327" s="471"/>
      <c r="AP327" s="471"/>
      <c r="AQ327" s="471"/>
      <c r="AR327" s="471"/>
      <c r="AS327" s="471"/>
      <c r="AT327" s="471"/>
      <c r="AU327" s="471"/>
      <c r="AV327" s="471"/>
      <c r="AW327" s="471"/>
    </row>
    <row r="328" spans="2:49" x14ac:dyDescent="0.25">
      <c r="B328" s="474" t="s">
        <v>497</v>
      </c>
      <c r="C328" s="472">
        <v>-800</v>
      </c>
      <c r="D328" s="472">
        <v>0</v>
      </c>
      <c r="E328" s="472">
        <v>-800</v>
      </c>
      <c r="F328" s="472">
        <v>0</v>
      </c>
      <c r="G328" s="473" t="e">
        <f>F328/#REF!</f>
        <v>#REF!</v>
      </c>
      <c r="H328" s="471"/>
      <c r="I328" s="471"/>
      <c r="J328" s="471"/>
      <c r="AE328" s="471"/>
      <c r="AF328" s="471"/>
      <c r="AG328" s="471"/>
      <c r="AH328" s="471"/>
      <c r="AI328" s="471"/>
      <c r="AJ328" s="471"/>
      <c r="AK328" s="471"/>
      <c r="AL328" s="471"/>
      <c r="AM328" s="471"/>
      <c r="AN328" s="471"/>
      <c r="AO328" s="471"/>
      <c r="AP328" s="471"/>
      <c r="AQ328" s="471"/>
      <c r="AR328" s="471"/>
      <c r="AS328" s="471"/>
      <c r="AT328" s="471"/>
      <c r="AU328" s="471"/>
      <c r="AV328" s="471"/>
      <c r="AW328" s="471"/>
    </row>
    <row r="329" spans="2:49" x14ac:dyDescent="0.25">
      <c r="C329" s="475"/>
      <c r="D329" s="475"/>
      <c r="E329" s="475"/>
      <c r="F329" s="475"/>
      <c r="G329" s="473" t="e">
        <f>F329/#REF!</f>
        <v>#REF!</v>
      </c>
      <c r="H329" s="471"/>
      <c r="I329" s="471"/>
      <c r="J329" s="471"/>
      <c r="AE329" s="471"/>
      <c r="AF329" s="471"/>
      <c r="AG329" s="471"/>
      <c r="AH329" s="471"/>
      <c r="AI329" s="471"/>
      <c r="AJ329" s="471"/>
      <c r="AK329" s="471"/>
      <c r="AL329" s="471"/>
      <c r="AM329" s="471"/>
      <c r="AN329" s="471"/>
      <c r="AO329" s="471"/>
      <c r="AP329" s="471"/>
      <c r="AQ329" s="471"/>
      <c r="AR329" s="471"/>
      <c r="AS329" s="471"/>
      <c r="AT329" s="471"/>
      <c r="AU329" s="471"/>
      <c r="AV329" s="471"/>
      <c r="AW329" s="471"/>
    </row>
    <row r="330" spans="2:49" x14ac:dyDescent="0.25">
      <c r="B330" s="474" t="s">
        <v>498</v>
      </c>
      <c r="C330" s="472">
        <v>-1066839</v>
      </c>
      <c r="D330" s="472">
        <v>-332359.06</v>
      </c>
      <c r="E330" s="472">
        <v>-734480</v>
      </c>
      <c r="F330" s="472">
        <v>-1463747</v>
      </c>
      <c r="G330" s="473" t="e">
        <f>F330/#REF!</f>
        <v>#REF!</v>
      </c>
      <c r="H330" s="471"/>
      <c r="I330" s="471"/>
      <c r="J330" s="471"/>
      <c r="AE330" s="471"/>
      <c r="AF330" s="471"/>
      <c r="AG330" s="471"/>
      <c r="AH330" s="471"/>
      <c r="AI330" s="471"/>
      <c r="AJ330" s="471"/>
      <c r="AK330" s="471"/>
      <c r="AL330" s="471"/>
      <c r="AM330" s="471"/>
      <c r="AN330" s="471"/>
      <c r="AO330" s="471"/>
      <c r="AP330" s="471"/>
      <c r="AQ330" s="471"/>
      <c r="AR330" s="471"/>
      <c r="AS330" s="471"/>
      <c r="AT330" s="471"/>
      <c r="AU330" s="471"/>
      <c r="AV330" s="471"/>
      <c r="AW330" s="471"/>
    </row>
    <row r="331" spans="2:49" x14ac:dyDescent="0.25">
      <c r="C331" s="475"/>
      <c r="D331" s="475"/>
      <c r="E331" s="475"/>
      <c r="F331" s="475"/>
      <c r="G331" s="473" t="e">
        <f>F331/#REF!</f>
        <v>#REF!</v>
      </c>
      <c r="H331" s="471"/>
      <c r="I331" s="471"/>
      <c r="J331" s="471"/>
      <c r="AE331" s="471"/>
      <c r="AF331" s="471"/>
      <c r="AG331" s="471"/>
      <c r="AH331" s="471"/>
      <c r="AI331" s="471"/>
      <c r="AJ331" s="471"/>
      <c r="AK331" s="471"/>
      <c r="AL331" s="471"/>
      <c r="AM331" s="471"/>
      <c r="AN331" s="471"/>
      <c r="AO331" s="471"/>
      <c r="AP331" s="471"/>
      <c r="AQ331" s="471"/>
      <c r="AR331" s="471"/>
      <c r="AS331" s="471"/>
      <c r="AT331" s="471"/>
      <c r="AU331" s="471"/>
      <c r="AV331" s="471"/>
      <c r="AW331" s="471"/>
    </row>
    <row r="332" spans="2:49" x14ac:dyDescent="0.25">
      <c r="B332" s="474" t="s">
        <v>499</v>
      </c>
      <c r="C332" s="472">
        <v>-1066839</v>
      </c>
      <c r="D332" s="472">
        <v>-332359.06</v>
      </c>
      <c r="E332" s="472">
        <v>-734480</v>
      </c>
      <c r="F332" s="472">
        <v>-1463747</v>
      </c>
      <c r="G332" s="473" t="e">
        <f>F332/#REF!</f>
        <v>#REF!</v>
      </c>
      <c r="H332" s="471"/>
      <c r="I332" s="471"/>
      <c r="J332" s="471"/>
      <c r="AE332" s="471"/>
      <c r="AF332" s="471"/>
      <c r="AG332" s="471"/>
      <c r="AH332" s="471"/>
      <c r="AI332" s="471"/>
      <c r="AJ332" s="471"/>
      <c r="AK332" s="471"/>
      <c r="AL332" s="471"/>
      <c r="AM332" s="471"/>
      <c r="AN332" s="471"/>
      <c r="AO332" s="471"/>
      <c r="AP332" s="471"/>
      <c r="AQ332" s="471"/>
      <c r="AR332" s="471"/>
      <c r="AS332" s="471"/>
      <c r="AT332" s="471"/>
      <c r="AU332" s="471"/>
      <c r="AV332" s="471"/>
      <c r="AW332" s="471"/>
    </row>
    <row r="333" spans="2:49" x14ac:dyDescent="0.25">
      <c r="C333" s="475"/>
      <c r="D333" s="475"/>
      <c r="E333" s="475"/>
      <c r="F333" s="475"/>
      <c r="G333" s="473" t="e">
        <f>F333/#REF!</f>
        <v>#REF!</v>
      </c>
      <c r="H333" s="471"/>
      <c r="I333" s="471"/>
      <c r="J333" s="471"/>
      <c r="AE333" s="471"/>
      <c r="AF333" s="471"/>
      <c r="AG333" s="471"/>
      <c r="AH333" s="471"/>
      <c r="AI333" s="471"/>
      <c r="AJ333" s="471"/>
      <c r="AK333" s="471"/>
      <c r="AL333" s="471"/>
      <c r="AM333" s="471"/>
      <c r="AN333" s="471"/>
      <c r="AO333" s="471"/>
      <c r="AP333" s="471"/>
      <c r="AQ333" s="471"/>
      <c r="AR333" s="471"/>
      <c r="AS333" s="471"/>
      <c r="AT333" s="471"/>
      <c r="AU333" s="471"/>
      <c r="AV333" s="471"/>
      <c r="AW333" s="471"/>
    </row>
    <row r="334" spans="2:49" x14ac:dyDescent="0.25">
      <c r="B334" s="474" t="s">
        <v>500</v>
      </c>
      <c r="C334" s="472">
        <v>-1066839</v>
      </c>
      <c r="D334" s="472">
        <v>-332359.06</v>
      </c>
      <c r="E334" s="472">
        <v>-734480</v>
      </c>
      <c r="F334" s="472">
        <v>-1463747</v>
      </c>
      <c r="G334" s="473" t="e">
        <f>F334/#REF!</f>
        <v>#REF!</v>
      </c>
      <c r="H334" s="471"/>
      <c r="I334" s="471"/>
      <c r="J334" s="471"/>
      <c r="AE334" s="471"/>
      <c r="AF334" s="471"/>
      <c r="AG334" s="471"/>
      <c r="AH334" s="471"/>
      <c r="AI334" s="471"/>
      <c r="AJ334" s="471"/>
      <c r="AK334" s="471"/>
      <c r="AL334" s="471"/>
      <c r="AM334" s="471"/>
      <c r="AN334" s="471"/>
      <c r="AO334" s="471"/>
      <c r="AP334" s="471"/>
      <c r="AQ334" s="471"/>
      <c r="AR334" s="471"/>
      <c r="AS334" s="471"/>
      <c r="AT334" s="471"/>
      <c r="AU334" s="471"/>
      <c r="AV334" s="471"/>
      <c r="AW334" s="471"/>
    </row>
    <row r="335" spans="2:49" x14ac:dyDescent="0.25">
      <c r="C335" s="475"/>
      <c r="D335" s="475"/>
      <c r="E335" s="475"/>
      <c r="F335" s="475"/>
      <c r="G335" s="473" t="e">
        <f>F335/#REF!</f>
        <v>#REF!</v>
      </c>
      <c r="H335" s="471"/>
      <c r="I335" s="471"/>
      <c r="J335" s="471"/>
      <c r="AE335" s="471"/>
      <c r="AF335" s="471"/>
      <c r="AG335" s="471"/>
      <c r="AH335" s="471"/>
      <c r="AI335" s="471"/>
      <c r="AJ335" s="471"/>
      <c r="AK335" s="471"/>
      <c r="AL335" s="471"/>
      <c r="AM335" s="471"/>
      <c r="AN335" s="471"/>
      <c r="AO335" s="471"/>
      <c r="AP335" s="471"/>
      <c r="AQ335" s="471"/>
      <c r="AR335" s="471"/>
      <c r="AS335" s="471"/>
      <c r="AT335" s="471"/>
      <c r="AU335" s="471"/>
      <c r="AV335" s="471"/>
      <c r="AW335" s="471"/>
    </row>
    <row r="336" spans="2:49" x14ac:dyDescent="0.25">
      <c r="B336" s="474" t="s">
        <v>501</v>
      </c>
      <c r="C336" s="472">
        <v>-1066839</v>
      </c>
      <c r="D336" s="472">
        <v>-332359.06</v>
      </c>
      <c r="E336" s="472">
        <v>-734480</v>
      </c>
      <c r="F336" s="472">
        <v>-1463747</v>
      </c>
      <c r="G336" s="473" t="e">
        <f>F336/#REF!</f>
        <v>#REF!</v>
      </c>
      <c r="H336" s="471"/>
      <c r="I336" s="471"/>
      <c r="J336" s="471"/>
      <c r="AE336" s="471"/>
      <c r="AF336" s="471"/>
      <c r="AG336" s="471"/>
      <c r="AH336" s="471"/>
      <c r="AI336" s="471"/>
      <c r="AJ336" s="471"/>
      <c r="AK336" s="471"/>
      <c r="AL336" s="471"/>
      <c r="AM336" s="471"/>
      <c r="AN336" s="471"/>
      <c r="AO336" s="471"/>
      <c r="AP336" s="471"/>
      <c r="AQ336" s="471"/>
      <c r="AR336" s="471"/>
      <c r="AS336" s="471"/>
      <c r="AT336" s="471"/>
      <c r="AU336" s="471"/>
      <c r="AV336" s="471"/>
      <c r="AW336" s="471"/>
    </row>
    <row r="337" spans="2:49" x14ac:dyDescent="0.25">
      <c r="G337" s="473" t="e">
        <f>F337/#REF!</f>
        <v>#REF!</v>
      </c>
      <c r="H337" s="471"/>
      <c r="I337" s="471"/>
      <c r="J337" s="471"/>
      <c r="AE337" s="471"/>
      <c r="AF337" s="471"/>
      <c r="AG337" s="471"/>
      <c r="AH337" s="471"/>
      <c r="AI337" s="471"/>
      <c r="AJ337" s="471"/>
      <c r="AK337" s="471"/>
      <c r="AL337" s="471"/>
      <c r="AM337" s="471"/>
      <c r="AN337" s="471"/>
      <c r="AO337" s="471"/>
      <c r="AP337" s="471"/>
      <c r="AQ337" s="471"/>
      <c r="AR337" s="471"/>
      <c r="AS337" s="471"/>
      <c r="AT337" s="471"/>
      <c r="AU337" s="471"/>
      <c r="AV337" s="471"/>
      <c r="AW337" s="471"/>
    </row>
    <row r="338" spans="2:49" x14ac:dyDescent="0.25">
      <c r="B338" s="471"/>
      <c r="C338" s="471"/>
      <c r="D338" s="471"/>
      <c r="E338" s="471"/>
      <c r="F338" s="471"/>
      <c r="G338" s="473" t="e">
        <f>F338/#REF!</f>
        <v>#REF!</v>
      </c>
      <c r="H338" s="471"/>
      <c r="I338" s="471"/>
      <c r="J338" s="471"/>
      <c r="AE338" s="471"/>
      <c r="AF338" s="471"/>
      <c r="AG338" s="471"/>
      <c r="AH338" s="471"/>
      <c r="AI338" s="471"/>
      <c r="AJ338" s="471"/>
      <c r="AK338" s="471"/>
      <c r="AL338" s="471"/>
      <c r="AM338" s="471"/>
      <c r="AN338" s="471"/>
      <c r="AO338" s="471"/>
      <c r="AP338" s="471"/>
      <c r="AQ338" s="471"/>
      <c r="AR338" s="471"/>
      <c r="AS338" s="471"/>
      <c r="AT338" s="471"/>
      <c r="AU338" s="471"/>
      <c r="AV338" s="471"/>
      <c r="AW338" s="471"/>
    </row>
    <row r="339" spans="2:49" x14ac:dyDescent="0.25">
      <c r="B339" s="471"/>
      <c r="C339" s="471"/>
      <c r="D339" s="471"/>
      <c r="E339" s="471"/>
      <c r="F339" s="471"/>
      <c r="G339" s="473" t="e">
        <f>F339/#REF!</f>
        <v>#REF!</v>
      </c>
      <c r="H339" s="471"/>
      <c r="I339" s="471"/>
      <c r="J339" s="471"/>
      <c r="AE339" s="471"/>
      <c r="AF339" s="471"/>
      <c r="AG339" s="471"/>
      <c r="AH339" s="471"/>
      <c r="AI339" s="471"/>
      <c r="AJ339" s="471"/>
      <c r="AK339" s="471"/>
      <c r="AL339" s="471"/>
      <c r="AM339" s="471"/>
      <c r="AN339" s="471"/>
      <c r="AO339" s="471"/>
      <c r="AP339" s="471"/>
      <c r="AQ339" s="471"/>
      <c r="AR339" s="471"/>
      <c r="AS339" s="471"/>
      <c r="AT339" s="471"/>
      <c r="AU339" s="471"/>
      <c r="AV339" s="471"/>
      <c r="AW339" s="471"/>
    </row>
    <row r="340" spans="2:49" x14ac:dyDescent="0.25">
      <c r="B340" s="471"/>
      <c r="C340" s="471"/>
      <c r="D340" s="471"/>
      <c r="E340" s="471"/>
      <c r="F340" s="471"/>
      <c r="G340" s="473" t="e">
        <f>F340/#REF!</f>
        <v>#REF!</v>
      </c>
      <c r="H340" s="471"/>
      <c r="I340" s="471"/>
      <c r="J340" s="471"/>
      <c r="AE340" s="471"/>
      <c r="AF340" s="471"/>
      <c r="AG340" s="471"/>
      <c r="AH340" s="471"/>
      <c r="AI340" s="471"/>
      <c r="AJ340" s="471"/>
      <c r="AK340" s="471"/>
      <c r="AL340" s="471"/>
      <c r="AM340" s="471"/>
      <c r="AN340" s="471"/>
      <c r="AO340" s="471"/>
      <c r="AP340" s="471"/>
      <c r="AQ340" s="471"/>
      <c r="AR340" s="471"/>
      <c r="AS340" s="471"/>
      <c r="AT340" s="471"/>
      <c r="AU340" s="471"/>
      <c r="AV340" s="471"/>
      <c r="AW340" s="471"/>
    </row>
    <row r="341" spans="2:49" x14ac:dyDescent="0.25">
      <c r="B341" s="471"/>
      <c r="C341" s="471"/>
      <c r="D341" s="471"/>
      <c r="E341" s="471"/>
      <c r="F341" s="471"/>
      <c r="G341" s="473" t="e">
        <f>F341/#REF!</f>
        <v>#REF!</v>
      </c>
      <c r="H341" s="471"/>
      <c r="I341" s="471"/>
      <c r="J341" s="471"/>
      <c r="AE341" s="471"/>
      <c r="AF341" s="471"/>
      <c r="AG341" s="471"/>
      <c r="AH341" s="471"/>
      <c r="AI341" s="471"/>
      <c r="AJ341" s="471"/>
      <c r="AK341" s="471"/>
      <c r="AL341" s="471"/>
      <c r="AM341" s="471"/>
      <c r="AN341" s="471"/>
      <c r="AO341" s="471"/>
      <c r="AP341" s="471"/>
      <c r="AQ341" s="471"/>
      <c r="AR341" s="471"/>
      <c r="AS341" s="471"/>
      <c r="AT341" s="471"/>
      <c r="AU341" s="471"/>
      <c r="AV341" s="471"/>
      <c r="AW341" s="471"/>
    </row>
    <row r="342" spans="2:49" x14ac:dyDescent="0.25">
      <c r="B342" s="471"/>
      <c r="C342" s="471"/>
      <c r="D342" s="471"/>
      <c r="E342" s="471"/>
      <c r="F342" s="471"/>
      <c r="G342" s="473" t="e">
        <f>F342/#REF!</f>
        <v>#REF!</v>
      </c>
      <c r="H342" s="471"/>
      <c r="I342" s="471"/>
      <c r="J342" s="471"/>
      <c r="AE342" s="471"/>
      <c r="AF342" s="471"/>
      <c r="AG342" s="471"/>
      <c r="AH342" s="471"/>
      <c r="AI342" s="471"/>
      <c r="AJ342" s="471"/>
      <c r="AK342" s="471"/>
      <c r="AL342" s="471"/>
      <c r="AM342" s="471"/>
      <c r="AN342" s="471"/>
      <c r="AO342" s="471"/>
      <c r="AP342" s="471"/>
      <c r="AQ342" s="471"/>
      <c r="AR342" s="471"/>
      <c r="AS342" s="471"/>
      <c r="AT342" s="471"/>
      <c r="AU342" s="471"/>
      <c r="AV342" s="471"/>
      <c r="AW342" s="471"/>
    </row>
    <row r="343" spans="2:49" x14ac:dyDescent="0.25">
      <c r="B343" s="471"/>
      <c r="C343" s="471"/>
      <c r="D343" s="471"/>
      <c r="E343" s="471"/>
      <c r="F343" s="471"/>
      <c r="G343" s="473" t="e">
        <f>F343/#REF!</f>
        <v>#REF!</v>
      </c>
      <c r="H343" s="471"/>
      <c r="I343" s="471"/>
      <c r="J343" s="471"/>
      <c r="AE343" s="471"/>
      <c r="AF343" s="471"/>
      <c r="AG343" s="471"/>
      <c r="AH343" s="471"/>
      <c r="AI343" s="471"/>
      <c r="AJ343" s="471"/>
      <c r="AK343" s="471"/>
      <c r="AL343" s="471"/>
      <c r="AM343" s="471"/>
      <c r="AN343" s="471"/>
      <c r="AO343" s="471"/>
      <c r="AP343" s="471"/>
      <c r="AQ343" s="471"/>
      <c r="AR343" s="471"/>
      <c r="AS343" s="471"/>
      <c r="AT343" s="471"/>
      <c r="AU343" s="471"/>
      <c r="AV343" s="471"/>
      <c r="AW343" s="471"/>
    </row>
    <row r="344" spans="2:49" x14ac:dyDescent="0.25">
      <c r="B344" s="471"/>
      <c r="C344" s="471"/>
      <c r="D344" s="471"/>
      <c r="E344" s="471"/>
      <c r="F344" s="471"/>
      <c r="G344" s="473" t="e">
        <f>F344/#REF!</f>
        <v>#REF!</v>
      </c>
      <c r="H344" s="471"/>
      <c r="I344" s="471"/>
      <c r="J344" s="471"/>
      <c r="AE344" s="471"/>
      <c r="AF344" s="471"/>
      <c r="AG344" s="471"/>
      <c r="AH344" s="471"/>
      <c r="AI344" s="471"/>
      <c r="AJ344" s="471"/>
      <c r="AK344" s="471"/>
      <c r="AL344" s="471"/>
      <c r="AM344" s="471"/>
      <c r="AN344" s="471"/>
      <c r="AO344" s="471"/>
      <c r="AP344" s="471"/>
      <c r="AQ344" s="471"/>
      <c r="AR344" s="471"/>
      <c r="AS344" s="471"/>
      <c r="AT344" s="471"/>
      <c r="AU344" s="471"/>
      <c r="AV344" s="471"/>
      <c r="AW344" s="471"/>
    </row>
    <row r="345" spans="2:49" x14ac:dyDescent="0.25">
      <c r="B345" s="471"/>
      <c r="C345" s="471"/>
      <c r="D345" s="471"/>
      <c r="E345" s="471"/>
      <c r="F345" s="471"/>
      <c r="G345" s="473" t="e">
        <f>F345/#REF!</f>
        <v>#REF!</v>
      </c>
      <c r="H345" s="471"/>
      <c r="I345" s="471"/>
      <c r="J345" s="471"/>
      <c r="AE345" s="471"/>
      <c r="AF345" s="471"/>
      <c r="AG345" s="471"/>
      <c r="AH345" s="471"/>
      <c r="AI345" s="471"/>
      <c r="AJ345" s="471"/>
      <c r="AK345" s="471"/>
      <c r="AL345" s="471"/>
      <c r="AM345" s="471"/>
      <c r="AN345" s="471"/>
      <c r="AO345" s="471"/>
      <c r="AP345" s="471"/>
      <c r="AQ345" s="471"/>
      <c r="AR345" s="471"/>
      <c r="AS345" s="471"/>
      <c r="AT345" s="471"/>
      <c r="AU345" s="471"/>
      <c r="AV345" s="471"/>
      <c r="AW345" s="471"/>
    </row>
    <row r="346" spans="2:49" ht="22.95" customHeight="1" x14ac:dyDescent="0.3">
      <c r="B346" s="126" t="s">
        <v>508</v>
      </c>
      <c r="C346" s="731" t="s">
        <v>503</v>
      </c>
      <c r="D346" s="731"/>
      <c r="E346" s="731"/>
      <c r="F346" s="731"/>
      <c r="G346" s="473" t="e">
        <f>F346/#REF!</f>
        <v>#REF!</v>
      </c>
      <c r="H346" s="471"/>
      <c r="I346" s="471"/>
      <c r="J346" s="471"/>
      <c r="AE346" s="471"/>
      <c r="AF346" s="471"/>
      <c r="AG346" s="471"/>
      <c r="AH346" s="471"/>
      <c r="AI346" s="471"/>
      <c r="AJ346" s="471"/>
      <c r="AK346" s="471"/>
      <c r="AL346" s="471"/>
      <c r="AM346" s="471"/>
      <c r="AN346" s="471"/>
      <c r="AO346" s="471"/>
      <c r="AP346" s="471"/>
      <c r="AQ346" s="471"/>
      <c r="AR346" s="471"/>
      <c r="AS346" s="471"/>
      <c r="AT346" s="471"/>
      <c r="AU346" s="471"/>
      <c r="AV346" s="471"/>
      <c r="AW346" s="471"/>
    </row>
    <row r="347" spans="2:49" ht="14.4" x14ac:dyDescent="0.3">
      <c r="B347" s="119" t="s">
        <v>440</v>
      </c>
      <c r="C347" s="475">
        <v>160000</v>
      </c>
      <c r="D347" s="475">
        <v>24758.07</v>
      </c>
      <c r="E347" s="475">
        <v>135242</v>
      </c>
      <c r="F347" s="475">
        <v>250133</v>
      </c>
      <c r="G347" s="473" t="e">
        <f>F347/#REF!</f>
        <v>#REF!</v>
      </c>
      <c r="H347" s="471"/>
      <c r="I347" s="471"/>
      <c r="J347" s="471"/>
      <c r="AE347" s="471"/>
      <c r="AF347" s="471"/>
      <c r="AG347" s="471"/>
      <c r="AH347" s="471"/>
      <c r="AI347" s="471"/>
      <c r="AJ347" s="471"/>
      <c r="AK347" s="471"/>
      <c r="AL347" s="471"/>
      <c r="AM347" s="471"/>
      <c r="AN347" s="471"/>
      <c r="AO347" s="471"/>
      <c r="AP347" s="471"/>
      <c r="AQ347" s="471"/>
      <c r="AR347" s="471"/>
      <c r="AS347" s="471"/>
      <c r="AT347" s="471"/>
      <c r="AU347" s="471"/>
      <c r="AV347" s="471"/>
      <c r="AW347" s="471"/>
    </row>
    <row r="348" spans="2:49" x14ac:dyDescent="0.25">
      <c r="B348" s="474" t="s">
        <v>441</v>
      </c>
      <c r="C348" s="472">
        <v>0</v>
      </c>
      <c r="D348" s="472">
        <v>0</v>
      </c>
      <c r="E348" s="472">
        <v>0</v>
      </c>
      <c r="F348" s="472">
        <v>100746</v>
      </c>
      <c r="G348" s="473" t="e">
        <f>F348/#REF!</f>
        <v>#REF!</v>
      </c>
      <c r="H348" s="471"/>
      <c r="I348" s="471"/>
      <c r="J348" s="471"/>
      <c r="AE348" s="471"/>
      <c r="AF348" s="471"/>
      <c r="AG348" s="471"/>
      <c r="AH348" s="471"/>
      <c r="AI348" s="471"/>
      <c r="AJ348" s="471"/>
      <c r="AK348" s="471"/>
      <c r="AL348" s="471"/>
      <c r="AM348" s="471"/>
      <c r="AN348" s="471"/>
      <c r="AO348" s="471"/>
      <c r="AP348" s="471"/>
      <c r="AQ348" s="471"/>
      <c r="AR348" s="471"/>
      <c r="AS348" s="471"/>
      <c r="AT348" s="471"/>
      <c r="AU348" s="471"/>
      <c r="AV348" s="471"/>
      <c r="AW348" s="471"/>
    </row>
    <row r="349" spans="2:49" x14ac:dyDescent="0.25">
      <c r="B349" s="156" t="s">
        <v>509</v>
      </c>
      <c r="C349" s="475">
        <v>0</v>
      </c>
      <c r="D349" s="475">
        <v>0</v>
      </c>
      <c r="E349" s="475">
        <v>0</v>
      </c>
      <c r="F349" s="475">
        <v>100746</v>
      </c>
      <c r="G349" s="473" t="e">
        <f>F349/#REF!</f>
        <v>#REF!</v>
      </c>
      <c r="H349" s="471"/>
      <c r="I349" s="471"/>
      <c r="J349" s="471"/>
      <c r="AE349" s="471"/>
      <c r="AF349" s="471"/>
      <c r="AG349" s="471"/>
      <c r="AH349" s="471"/>
      <c r="AI349" s="471"/>
      <c r="AJ349" s="471"/>
      <c r="AK349" s="471"/>
      <c r="AL349" s="471"/>
      <c r="AM349" s="471"/>
      <c r="AN349" s="471"/>
      <c r="AO349" s="471"/>
      <c r="AP349" s="471"/>
      <c r="AQ349" s="471"/>
      <c r="AR349" s="471"/>
      <c r="AS349" s="471"/>
      <c r="AT349" s="471"/>
      <c r="AU349" s="471"/>
      <c r="AV349" s="471"/>
      <c r="AW349" s="471"/>
    </row>
    <row r="350" spans="2:49" x14ac:dyDescent="0.25">
      <c r="B350" s="474" t="s">
        <v>443</v>
      </c>
      <c r="C350" s="472">
        <v>153000</v>
      </c>
      <c r="D350" s="472">
        <v>24758.07</v>
      </c>
      <c r="E350" s="472">
        <v>128242</v>
      </c>
      <c r="F350" s="472">
        <v>142215</v>
      </c>
      <c r="G350" s="473" t="e">
        <f>F350/#REF!</f>
        <v>#REF!</v>
      </c>
      <c r="H350" s="471"/>
      <c r="I350" s="471"/>
      <c r="J350" s="471"/>
      <c r="AE350" s="471"/>
      <c r="AF350" s="471"/>
      <c r="AG350" s="471"/>
      <c r="AH350" s="471"/>
      <c r="AI350" s="471"/>
      <c r="AJ350" s="471"/>
      <c r="AK350" s="471"/>
      <c r="AL350" s="471"/>
      <c r="AM350" s="471"/>
      <c r="AN350" s="471"/>
      <c r="AO350" s="471"/>
      <c r="AP350" s="471"/>
      <c r="AQ350" s="471"/>
      <c r="AR350" s="471"/>
      <c r="AS350" s="471"/>
      <c r="AT350" s="471"/>
      <c r="AU350" s="471"/>
      <c r="AV350" s="471"/>
      <c r="AW350" s="471"/>
    </row>
    <row r="351" spans="2:49" x14ac:dyDescent="0.25">
      <c r="B351" s="478" t="s">
        <v>444</v>
      </c>
      <c r="C351" s="479">
        <v>153000</v>
      </c>
      <c r="D351" s="479">
        <v>24758.07</v>
      </c>
      <c r="E351" s="479">
        <v>128242</v>
      </c>
      <c r="F351" s="479">
        <v>142215</v>
      </c>
      <c r="G351" s="473" t="e">
        <f>F351/#REF!</f>
        <v>#REF!</v>
      </c>
      <c r="H351" s="471"/>
      <c r="I351" s="471"/>
      <c r="J351" s="471"/>
      <c r="AE351" s="471"/>
      <c r="AF351" s="471"/>
      <c r="AG351" s="471"/>
      <c r="AH351" s="471"/>
      <c r="AI351" s="471"/>
      <c r="AJ351" s="471"/>
      <c r="AK351" s="471"/>
      <c r="AL351" s="471"/>
      <c r="AM351" s="471"/>
      <c r="AN351" s="471"/>
      <c r="AO351" s="471"/>
      <c r="AP351" s="471"/>
      <c r="AQ351" s="471"/>
      <c r="AR351" s="471"/>
      <c r="AS351" s="471"/>
      <c r="AT351" s="471"/>
      <c r="AU351" s="471"/>
      <c r="AV351" s="471"/>
      <c r="AW351" s="471"/>
    </row>
    <row r="352" spans="2:49" x14ac:dyDescent="0.25">
      <c r="B352" s="474" t="s">
        <v>445</v>
      </c>
      <c r="C352" s="472">
        <v>7000</v>
      </c>
      <c r="D352" s="472">
        <v>0</v>
      </c>
      <c r="E352" s="472">
        <v>7000</v>
      </c>
      <c r="F352" s="472">
        <v>7173</v>
      </c>
      <c r="G352" s="473" t="e">
        <f>F352/#REF!</f>
        <v>#REF!</v>
      </c>
      <c r="H352" s="471"/>
      <c r="I352" s="471"/>
      <c r="J352" s="471"/>
      <c r="AE352" s="471"/>
      <c r="AF352" s="471"/>
      <c r="AG352" s="471"/>
      <c r="AH352" s="471"/>
      <c r="AI352" s="471"/>
      <c r="AJ352" s="471"/>
      <c r="AK352" s="471"/>
      <c r="AL352" s="471"/>
      <c r="AM352" s="471"/>
      <c r="AN352" s="471"/>
      <c r="AO352" s="471"/>
      <c r="AP352" s="471"/>
      <c r="AQ352" s="471"/>
      <c r="AR352" s="471"/>
      <c r="AS352" s="471"/>
      <c r="AT352" s="471"/>
      <c r="AU352" s="471"/>
      <c r="AV352" s="471"/>
      <c r="AW352" s="471"/>
    </row>
    <row r="353" spans="2:49" x14ac:dyDescent="0.25">
      <c r="B353" s="156" t="s">
        <v>446</v>
      </c>
      <c r="C353" s="475">
        <v>7000</v>
      </c>
      <c r="D353" s="475">
        <v>0</v>
      </c>
      <c r="E353" s="475">
        <v>7000</v>
      </c>
      <c r="F353" s="475">
        <v>7173</v>
      </c>
      <c r="G353" s="473" t="e">
        <f>F353/#REF!</f>
        <v>#REF!</v>
      </c>
      <c r="H353" s="471"/>
      <c r="I353" s="471"/>
      <c r="J353" s="471"/>
      <c r="AE353" s="471"/>
      <c r="AF353" s="471"/>
      <c r="AG353" s="471"/>
      <c r="AH353" s="471"/>
      <c r="AI353" s="471"/>
      <c r="AJ353" s="471"/>
      <c r="AK353" s="471"/>
      <c r="AL353" s="471"/>
      <c r="AM353" s="471"/>
      <c r="AN353" s="471"/>
      <c r="AO353" s="471"/>
      <c r="AP353" s="471"/>
      <c r="AQ353" s="471"/>
      <c r="AR353" s="471"/>
      <c r="AS353" s="471"/>
      <c r="AT353" s="471"/>
      <c r="AU353" s="471"/>
      <c r="AV353" s="471"/>
      <c r="AW353" s="471"/>
    </row>
    <row r="354" spans="2:49" x14ac:dyDescent="0.25">
      <c r="B354" s="474"/>
      <c r="C354" s="472"/>
      <c r="D354" s="472"/>
      <c r="E354" s="472"/>
      <c r="F354" s="472"/>
      <c r="G354" s="473" t="e">
        <f>F354/#REF!</f>
        <v>#REF!</v>
      </c>
      <c r="H354" s="471"/>
      <c r="I354" s="471"/>
      <c r="J354" s="471"/>
      <c r="AE354" s="471"/>
      <c r="AF354" s="471"/>
      <c r="AG354" s="471"/>
      <c r="AH354" s="471"/>
      <c r="AI354" s="471"/>
      <c r="AJ354" s="471"/>
      <c r="AK354" s="471"/>
      <c r="AL354" s="471"/>
      <c r="AM354" s="471"/>
      <c r="AN354" s="471"/>
      <c r="AO354" s="471"/>
      <c r="AP354" s="471"/>
      <c r="AQ354" s="471"/>
      <c r="AR354" s="471"/>
      <c r="AS354" s="471"/>
      <c r="AT354" s="471"/>
      <c r="AU354" s="471"/>
      <c r="AV354" s="471"/>
      <c r="AW354" s="471"/>
    </row>
    <row r="355" spans="2:49" ht="14.4" x14ac:dyDescent="0.3">
      <c r="B355" s="119" t="s">
        <v>447</v>
      </c>
      <c r="C355" s="475">
        <v>-1190498</v>
      </c>
      <c r="D355" s="475">
        <v>-320845.19</v>
      </c>
      <c r="E355" s="475">
        <v>-869653</v>
      </c>
      <c r="F355" s="475">
        <v>-1534060</v>
      </c>
      <c r="G355" s="473" t="e">
        <f>F355/#REF!</f>
        <v>#REF!</v>
      </c>
      <c r="H355" s="471"/>
      <c r="I355" s="471"/>
      <c r="J355" s="471"/>
      <c r="AE355" s="471"/>
      <c r="AF355" s="471"/>
      <c r="AG355" s="471"/>
      <c r="AH355" s="471"/>
      <c r="AI355" s="471"/>
      <c r="AJ355" s="471"/>
      <c r="AK355" s="471"/>
      <c r="AL355" s="471"/>
      <c r="AM355" s="471"/>
      <c r="AN355" s="471"/>
      <c r="AO355" s="471"/>
      <c r="AP355" s="471"/>
      <c r="AQ355" s="471"/>
      <c r="AR355" s="471"/>
      <c r="AS355" s="471"/>
      <c r="AT355" s="471"/>
      <c r="AU355" s="471"/>
      <c r="AV355" s="471"/>
      <c r="AW355" s="471"/>
    </row>
    <row r="356" spans="2:49" ht="14.4" x14ac:dyDescent="0.3">
      <c r="B356" s="137" t="s">
        <v>448</v>
      </c>
      <c r="C356" s="139">
        <v>-1092308</v>
      </c>
      <c r="D356" s="139">
        <v>-241447.71</v>
      </c>
      <c r="E356" s="139">
        <v>-850860</v>
      </c>
      <c r="F356" s="139">
        <v>-1077181</v>
      </c>
      <c r="G356" s="473" t="e">
        <f>F356/#REF!</f>
        <v>#REF!</v>
      </c>
      <c r="H356" s="471"/>
      <c r="I356" s="471"/>
      <c r="J356" s="471"/>
      <c r="AE356" s="471"/>
      <c r="AF356" s="471"/>
      <c r="AG356" s="471"/>
      <c r="AH356" s="471"/>
      <c r="AI356" s="471"/>
      <c r="AJ356" s="471"/>
      <c r="AK356" s="471"/>
      <c r="AL356" s="471"/>
      <c r="AM356" s="471"/>
      <c r="AN356" s="471"/>
      <c r="AO356" s="471"/>
      <c r="AP356" s="471"/>
      <c r="AQ356" s="471"/>
      <c r="AR356" s="471"/>
      <c r="AS356" s="471"/>
      <c r="AT356" s="471"/>
      <c r="AU356" s="471"/>
      <c r="AV356" s="471"/>
      <c r="AW356" s="471"/>
    </row>
    <row r="357" spans="2:49" x14ac:dyDescent="0.25">
      <c r="B357" s="474" t="s">
        <v>449</v>
      </c>
      <c r="C357" s="472">
        <v>-900379</v>
      </c>
      <c r="D357" s="472">
        <v>-199715.16</v>
      </c>
      <c r="E357" s="472">
        <v>-700664</v>
      </c>
      <c r="F357" s="472">
        <v>-891827</v>
      </c>
      <c r="G357" s="473" t="e">
        <f>F357/#REF!</f>
        <v>#REF!</v>
      </c>
      <c r="H357" s="471"/>
      <c r="I357" s="471"/>
      <c r="J357" s="471"/>
      <c r="AE357" s="471"/>
      <c r="AF357" s="471"/>
      <c r="AG357" s="471"/>
      <c r="AH357" s="471"/>
      <c r="AI357" s="471"/>
      <c r="AJ357" s="471"/>
      <c r="AK357" s="471"/>
      <c r="AL357" s="471"/>
      <c r="AM357" s="471"/>
      <c r="AN357" s="471"/>
      <c r="AO357" s="471"/>
      <c r="AP357" s="471"/>
      <c r="AQ357" s="471"/>
      <c r="AR357" s="471"/>
      <c r="AS357" s="471"/>
      <c r="AT357" s="471"/>
      <c r="AU357" s="471"/>
      <c r="AV357" s="471"/>
      <c r="AW357" s="471"/>
    </row>
    <row r="358" spans="2:49" x14ac:dyDescent="0.25">
      <c r="B358" s="156" t="s">
        <v>450</v>
      </c>
      <c r="C358" s="475">
        <v>-781351</v>
      </c>
      <c r="D358" s="475">
        <v>-128705.2</v>
      </c>
      <c r="E358" s="475">
        <v>-652646</v>
      </c>
      <c r="F358" s="475">
        <v>-526279</v>
      </c>
      <c r="G358" s="473" t="e">
        <f>F358/#REF!</f>
        <v>#REF!</v>
      </c>
      <c r="H358" s="471"/>
      <c r="I358" s="471"/>
      <c r="J358" s="471"/>
      <c r="AE358" s="471"/>
      <c r="AF358" s="471"/>
      <c r="AG358" s="471"/>
      <c r="AH358" s="471"/>
      <c r="AI358" s="471"/>
      <c r="AJ358" s="471"/>
      <c r="AK358" s="471"/>
      <c r="AL358" s="471"/>
      <c r="AM358" s="471"/>
      <c r="AN358" s="471"/>
      <c r="AO358" s="471"/>
      <c r="AP358" s="471"/>
      <c r="AQ358" s="471"/>
      <c r="AR358" s="471"/>
      <c r="AS358" s="471"/>
      <c r="AT358" s="471"/>
      <c r="AU358" s="471"/>
      <c r="AV358" s="471"/>
      <c r="AW358" s="471"/>
    </row>
    <row r="359" spans="2:49" x14ac:dyDescent="0.25">
      <c r="B359" s="474" t="s">
        <v>451</v>
      </c>
      <c r="C359" s="472">
        <v>0</v>
      </c>
      <c r="D359" s="472">
        <v>-42998.66</v>
      </c>
      <c r="E359" s="472">
        <v>42999</v>
      </c>
      <c r="F359" s="472">
        <v>-229508</v>
      </c>
      <c r="G359" s="473" t="e">
        <f>F359/#REF!</f>
        <v>#REF!</v>
      </c>
      <c r="H359" s="471"/>
      <c r="I359" s="471"/>
      <c r="J359" s="471"/>
      <c r="AE359" s="471"/>
      <c r="AF359" s="471"/>
      <c r="AG359" s="471"/>
      <c r="AH359" s="471"/>
      <c r="AI359" s="471"/>
      <c r="AJ359" s="471"/>
      <c r="AK359" s="471"/>
      <c r="AL359" s="471"/>
      <c r="AM359" s="471"/>
      <c r="AN359" s="471"/>
      <c r="AO359" s="471"/>
      <c r="AP359" s="471"/>
      <c r="AQ359" s="471"/>
      <c r="AR359" s="471"/>
      <c r="AS359" s="471"/>
      <c r="AT359" s="471"/>
      <c r="AU359" s="471"/>
      <c r="AV359" s="471"/>
      <c r="AW359" s="471"/>
    </row>
    <row r="360" spans="2:49" x14ac:dyDescent="0.25">
      <c r="B360" s="156" t="s">
        <v>452</v>
      </c>
      <c r="C360" s="475">
        <v>-134330</v>
      </c>
      <c r="D360" s="475">
        <v>-28011.3</v>
      </c>
      <c r="E360" s="475">
        <v>-106319</v>
      </c>
      <c r="F360" s="475">
        <v>-148168</v>
      </c>
      <c r="G360" s="473" t="e">
        <f>F360/#REF!</f>
        <v>#REF!</v>
      </c>
      <c r="H360" s="471"/>
      <c r="I360" s="471"/>
      <c r="J360" s="471"/>
      <c r="AE360" s="471"/>
      <c r="AF360" s="471"/>
      <c r="AG360" s="471"/>
      <c r="AH360" s="471"/>
      <c r="AI360" s="471"/>
      <c r="AJ360" s="471"/>
      <c r="AK360" s="471"/>
      <c r="AL360" s="471"/>
      <c r="AM360" s="471"/>
      <c r="AN360" s="471"/>
      <c r="AO360" s="471"/>
      <c r="AP360" s="471"/>
      <c r="AQ360" s="471"/>
      <c r="AR360" s="471"/>
      <c r="AS360" s="471"/>
      <c r="AT360" s="471"/>
      <c r="AU360" s="471"/>
      <c r="AV360" s="471"/>
      <c r="AW360" s="471"/>
    </row>
    <row r="361" spans="2:49" x14ac:dyDescent="0.25">
      <c r="B361" s="474" t="s">
        <v>504</v>
      </c>
      <c r="C361" s="472">
        <v>0</v>
      </c>
      <c r="D361" s="472">
        <v>0</v>
      </c>
      <c r="E361" s="472">
        <v>0</v>
      </c>
      <c r="F361" s="472">
        <v>-551</v>
      </c>
      <c r="G361" s="473" t="e">
        <f>F361/#REF!</f>
        <v>#REF!</v>
      </c>
      <c r="H361" s="471"/>
      <c r="I361" s="471"/>
      <c r="J361" s="471"/>
      <c r="AE361" s="471"/>
      <c r="AF361" s="471"/>
      <c r="AG361" s="471"/>
      <c r="AH361" s="471"/>
      <c r="AI361" s="471"/>
      <c r="AJ361" s="471"/>
      <c r="AK361" s="471"/>
      <c r="AL361" s="471"/>
      <c r="AM361" s="471"/>
      <c r="AN361" s="471"/>
      <c r="AO361" s="471"/>
      <c r="AP361" s="471"/>
      <c r="AQ361" s="471"/>
      <c r="AR361" s="471"/>
      <c r="AS361" s="471"/>
      <c r="AT361" s="471"/>
      <c r="AU361" s="471"/>
      <c r="AV361" s="471"/>
      <c r="AW361" s="471"/>
    </row>
    <row r="362" spans="2:49" x14ac:dyDescent="0.25">
      <c r="B362" s="156" t="s">
        <v>453</v>
      </c>
      <c r="C362" s="475">
        <v>0</v>
      </c>
      <c r="D362" s="475">
        <v>0</v>
      </c>
      <c r="E362" s="475">
        <v>0</v>
      </c>
      <c r="F362" s="475">
        <v>-6956</v>
      </c>
      <c r="G362" s="473" t="e">
        <f>F362/#REF!</f>
        <v>#REF!</v>
      </c>
      <c r="H362" s="471"/>
      <c r="I362" s="471"/>
      <c r="J362" s="471"/>
      <c r="AE362" s="471"/>
      <c r="AF362" s="471"/>
      <c r="AG362" s="471"/>
      <c r="AH362" s="471"/>
      <c r="AI362" s="471"/>
      <c r="AJ362" s="471"/>
      <c r="AK362" s="471"/>
      <c r="AL362" s="471"/>
      <c r="AM362" s="471"/>
      <c r="AN362" s="471"/>
      <c r="AO362" s="471"/>
      <c r="AP362" s="471"/>
      <c r="AQ362" s="471"/>
      <c r="AR362" s="471"/>
      <c r="AS362" s="471"/>
      <c r="AT362" s="471"/>
      <c r="AU362" s="471"/>
      <c r="AV362" s="471"/>
      <c r="AW362" s="471"/>
    </row>
    <row r="363" spans="2:49" x14ac:dyDescent="0.25">
      <c r="B363" s="474" t="s">
        <v>454</v>
      </c>
      <c r="C363" s="472">
        <v>15302</v>
      </c>
      <c r="D363" s="472">
        <v>0</v>
      </c>
      <c r="E363" s="472">
        <v>15302</v>
      </c>
      <c r="F363" s="472">
        <v>12984</v>
      </c>
      <c r="G363" s="473" t="e">
        <f>F363/#REF!</f>
        <v>#REF!</v>
      </c>
      <c r="H363" s="471"/>
      <c r="I363" s="471"/>
      <c r="J363" s="471"/>
      <c r="AE363" s="471"/>
      <c r="AF363" s="471"/>
      <c r="AG363" s="471"/>
      <c r="AH363" s="471"/>
      <c r="AI363" s="471"/>
      <c r="AJ363" s="471"/>
      <c r="AK363" s="471"/>
      <c r="AL363" s="471"/>
      <c r="AM363" s="471"/>
      <c r="AN363" s="471"/>
      <c r="AO363" s="471"/>
      <c r="AP363" s="471"/>
      <c r="AQ363" s="471"/>
      <c r="AR363" s="471"/>
      <c r="AS363" s="471"/>
      <c r="AT363" s="471"/>
      <c r="AU363" s="471"/>
      <c r="AV363" s="471"/>
      <c r="AW363" s="471"/>
    </row>
    <row r="364" spans="2:49" x14ac:dyDescent="0.25">
      <c r="B364" s="156" t="s">
        <v>455</v>
      </c>
      <c r="C364" s="475">
        <v>0</v>
      </c>
      <c r="D364" s="475">
        <v>0</v>
      </c>
      <c r="E364" s="475">
        <v>0</v>
      </c>
      <c r="F364" s="475">
        <v>957</v>
      </c>
      <c r="G364" s="473" t="e">
        <f>F364/#REF!</f>
        <v>#REF!</v>
      </c>
      <c r="H364" s="471"/>
      <c r="I364" s="471"/>
      <c r="J364" s="471"/>
      <c r="AE364" s="471"/>
      <c r="AF364" s="471"/>
      <c r="AG364" s="471"/>
      <c r="AH364" s="471"/>
      <c r="AI364" s="471"/>
      <c r="AJ364" s="471"/>
      <c r="AK364" s="471"/>
      <c r="AL364" s="471"/>
      <c r="AM364" s="471"/>
      <c r="AN364" s="471"/>
      <c r="AO364" s="471"/>
      <c r="AP364" s="471"/>
      <c r="AQ364" s="471"/>
      <c r="AR364" s="471"/>
      <c r="AS364" s="471"/>
      <c r="AT364" s="471"/>
      <c r="AU364" s="471"/>
      <c r="AV364" s="471"/>
      <c r="AW364" s="471"/>
    </row>
    <row r="365" spans="2:49" x14ac:dyDescent="0.25">
      <c r="B365" s="474" t="s">
        <v>456</v>
      </c>
      <c r="C365" s="472">
        <v>0</v>
      </c>
      <c r="D365" s="472">
        <v>0</v>
      </c>
      <c r="E365" s="472">
        <v>0</v>
      </c>
      <c r="F365" s="472">
        <v>5694</v>
      </c>
      <c r="G365" s="473" t="e">
        <f>F365/#REF!</f>
        <v>#REF!</v>
      </c>
      <c r="H365" s="471"/>
      <c r="I365" s="471"/>
      <c r="J365" s="471"/>
      <c r="AE365" s="471"/>
      <c r="AF365" s="471"/>
      <c r="AG365" s="471"/>
      <c r="AH365" s="471"/>
      <c r="AI365" s="471"/>
      <c r="AJ365" s="471"/>
      <c r="AK365" s="471"/>
      <c r="AL365" s="471"/>
      <c r="AM365" s="471"/>
      <c r="AN365" s="471"/>
      <c r="AO365" s="471"/>
      <c r="AP365" s="471"/>
      <c r="AQ365" s="471"/>
      <c r="AR365" s="471"/>
      <c r="AS365" s="471"/>
      <c r="AT365" s="471"/>
      <c r="AU365" s="471"/>
      <c r="AV365" s="471"/>
      <c r="AW365" s="471"/>
    </row>
    <row r="366" spans="2:49" ht="14.4" x14ac:dyDescent="0.3">
      <c r="B366" s="119" t="s">
        <v>457</v>
      </c>
      <c r="C366" s="138">
        <v>-191929</v>
      </c>
      <c r="D366" s="138">
        <v>-41732.550000000003</v>
      </c>
      <c r="E366" s="138">
        <v>-150196</v>
      </c>
      <c r="F366" s="138">
        <v>-185355</v>
      </c>
      <c r="G366" s="473" t="e">
        <f>F366/#REF!</f>
        <v>#REF!</v>
      </c>
      <c r="H366" s="471"/>
      <c r="I366" s="471"/>
      <c r="J366" s="471"/>
      <c r="AE366" s="471"/>
      <c r="AF366" s="471"/>
      <c r="AG366" s="471"/>
      <c r="AH366" s="471"/>
      <c r="AI366" s="471"/>
      <c r="AJ366" s="471"/>
      <c r="AK366" s="471"/>
      <c r="AL366" s="471"/>
      <c r="AM366" s="471"/>
      <c r="AN366" s="471"/>
      <c r="AO366" s="471"/>
      <c r="AP366" s="471"/>
      <c r="AQ366" s="471"/>
      <c r="AR366" s="471"/>
      <c r="AS366" s="471"/>
      <c r="AT366" s="471"/>
      <c r="AU366" s="471"/>
      <c r="AV366" s="471"/>
      <c r="AW366" s="471"/>
    </row>
    <row r="367" spans="2:49" x14ac:dyDescent="0.25">
      <c r="B367" s="474" t="s">
        <v>458</v>
      </c>
      <c r="C367" s="472">
        <v>-157863</v>
      </c>
      <c r="D367" s="472">
        <v>-34399.03</v>
      </c>
      <c r="E367" s="472">
        <v>-123464</v>
      </c>
      <c r="F367" s="472">
        <v>-156703</v>
      </c>
      <c r="G367" s="473" t="e">
        <f>F367/#REF!</f>
        <v>#REF!</v>
      </c>
      <c r="H367" s="471"/>
      <c r="I367" s="471"/>
      <c r="J367" s="471"/>
      <c r="AE367" s="471"/>
      <c r="AF367" s="471"/>
      <c r="AG367" s="471"/>
      <c r="AH367" s="471"/>
      <c r="AI367" s="471"/>
      <c r="AJ367" s="471"/>
      <c r="AK367" s="471"/>
      <c r="AL367" s="471"/>
      <c r="AM367" s="471"/>
      <c r="AN367" s="471"/>
      <c r="AO367" s="471"/>
      <c r="AP367" s="471"/>
      <c r="AQ367" s="471"/>
      <c r="AR367" s="471"/>
      <c r="AS367" s="471"/>
      <c r="AT367" s="471"/>
      <c r="AU367" s="471"/>
      <c r="AV367" s="471"/>
      <c r="AW367" s="471"/>
    </row>
    <row r="368" spans="2:49" x14ac:dyDescent="0.25">
      <c r="B368" s="156" t="s">
        <v>459</v>
      </c>
      <c r="C368" s="475">
        <v>-157863</v>
      </c>
      <c r="D368" s="475">
        <v>-34399.03</v>
      </c>
      <c r="E368" s="475">
        <v>-123464</v>
      </c>
      <c r="F368" s="475">
        <v>-156067</v>
      </c>
      <c r="G368" s="473" t="e">
        <f>F368/#REF!</f>
        <v>#REF!</v>
      </c>
      <c r="H368" s="471"/>
      <c r="I368" s="471"/>
      <c r="J368" s="471"/>
      <c r="AE368" s="471"/>
      <c r="AF368" s="471"/>
      <c r="AG368" s="471"/>
      <c r="AH368" s="471"/>
      <c r="AI368" s="471"/>
      <c r="AJ368" s="471"/>
      <c r="AK368" s="471"/>
      <c r="AL368" s="471"/>
      <c r="AM368" s="471"/>
      <c r="AN368" s="471"/>
      <c r="AO368" s="471"/>
      <c r="AP368" s="471"/>
      <c r="AQ368" s="471"/>
      <c r="AR368" s="471"/>
      <c r="AS368" s="471"/>
      <c r="AT368" s="471"/>
      <c r="AU368" s="471"/>
      <c r="AV368" s="471"/>
      <c r="AW368" s="471"/>
    </row>
    <row r="369" spans="2:49" x14ac:dyDescent="0.25">
      <c r="B369" s="474" t="s">
        <v>460</v>
      </c>
      <c r="C369" s="472">
        <v>0</v>
      </c>
      <c r="D369" s="472">
        <v>0</v>
      </c>
      <c r="E369" s="472">
        <v>0</v>
      </c>
      <c r="F369" s="472">
        <v>-636</v>
      </c>
      <c r="G369" s="473" t="e">
        <f>F369/#REF!</f>
        <v>#REF!</v>
      </c>
      <c r="H369" s="471"/>
      <c r="I369" s="471"/>
      <c r="J369" s="471"/>
      <c r="AE369" s="471"/>
      <c r="AF369" s="471"/>
      <c r="AG369" s="471"/>
      <c r="AH369" s="471"/>
      <c r="AI369" s="471"/>
      <c r="AJ369" s="471"/>
      <c r="AK369" s="471"/>
      <c r="AL369" s="471"/>
      <c r="AM369" s="471"/>
      <c r="AN369" s="471"/>
      <c r="AO369" s="471"/>
      <c r="AP369" s="471"/>
      <c r="AQ369" s="471"/>
      <c r="AR369" s="471"/>
      <c r="AS369" s="471"/>
      <c r="AT369" s="471"/>
      <c r="AU369" s="471"/>
      <c r="AV369" s="471"/>
      <c r="AW369" s="471"/>
    </row>
    <row r="370" spans="2:49" x14ac:dyDescent="0.25">
      <c r="B370" s="156" t="s">
        <v>461</v>
      </c>
      <c r="C370" s="475">
        <v>-34066</v>
      </c>
      <c r="D370" s="475">
        <v>-7333.52</v>
      </c>
      <c r="E370" s="475">
        <v>-26732</v>
      </c>
      <c r="F370" s="475">
        <v>-28651</v>
      </c>
      <c r="G370" s="473" t="e">
        <f>F370/#REF!</f>
        <v>#REF!</v>
      </c>
      <c r="H370" s="471"/>
      <c r="I370" s="471"/>
      <c r="J370" s="471"/>
      <c r="AE370" s="471"/>
      <c r="AF370" s="471"/>
      <c r="AG370" s="471"/>
      <c r="AH370" s="471"/>
      <c r="AI370" s="471"/>
      <c r="AJ370" s="471"/>
      <c r="AK370" s="471"/>
      <c r="AL370" s="471"/>
      <c r="AM370" s="471"/>
      <c r="AN370" s="471"/>
      <c r="AO370" s="471"/>
      <c r="AP370" s="471"/>
      <c r="AQ370" s="471"/>
      <c r="AR370" s="471"/>
      <c r="AS370" s="471"/>
      <c r="AT370" s="471"/>
      <c r="AU370" s="471"/>
      <c r="AV370" s="471"/>
      <c r="AW370" s="471"/>
    </row>
    <row r="371" spans="2:49" x14ac:dyDescent="0.25">
      <c r="B371" s="474" t="s">
        <v>462</v>
      </c>
      <c r="C371" s="472">
        <v>-14012</v>
      </c>
      <c r="D371" s="472">
        <v>-3055.6</v>
      </c>
      <c r="E371" s="472">
        <v>-10956</v>
      </c>
      <c r="F371" s="472">
        <v>-11957</v>
      </c>
      <c r="G371" s="473" t="e">
        <f>F371/#REF!</f>
        <v>#REF!</v>
      </c>
      <c r="H371" s="471"/>
      <c r="I371" s="471"/>
      <c r="J371" s="471"/>
      <c r="AE371" s="471"/>
      <c r="AF371" s="471"/>
      <c r="AG371" s="471"/>
      <c r="AH371" s="471"/>
      <c r="AI371" s="471"/>
      <c r="AJ371" s="471"/>
      <c r="AK371" s="471"/>
      <c r="AL371" s="471"/>
      <c r="AM371" s="471"/>
      <c r="AN371" s="471"/>
      <c r="AO371" s="471"/>
      <c r="AP371" s="471"/>
      <c r="AQ371" s="471"/>
      <c r="AR371" s="471"/>
      <c r="AS371" s="471"/>
      <c r="AT371" s="471"/>
      <c r="AU371" s="471"/>
      <c r="AV371" s="471"/>
      <c r="AW371" s="471"/>
    </row>
    <row r="372" spans="2:49" x14ac:dyDescent="0.25">
      <c r="B372" s="156" t="s">
        <v>463</v>
      </c>
      <c r="C372" s="475">
        <v>-17398</v>
      </c>
      <c r="D372" s="475">
        <v>-3708.81</v>
      </c>
      <c r="E372" s="475">
        <v>-13689</v>
      </c>
      <c r="F372" s="475">
        <v>-14647</v>
      </c>
      <c r="G372" s="473" t="e">
        <f>F372/#REF!</f>
        <v>#REF!</v>
      </c>
      <c r="H372" s="471"/>
      <c r="I372" s="471"/>
      <c r="J372" s="471"/>
      <c r="AE372" s="471"/>
      <c r="AF372" s="471"/>
      <c r="AG372" s="471"/>
      <c r="AH372" s="471"/>
      <c r="AI372" s="471"/>
      <c r="AJ372" s="471"/>
      <c r="AK372" s="471"/>
      <c r="AL372" s="471"/>
      <c r="AM372" s="471"/>
      <c r="AN372" s="471"/>
      <c r="AO372" s="471"/>
      <c r="AP372" s="471"/>
      <c r="AQ372" s="471"/>
      <c r="AR372" s="471"/>
      <c r="AS372" s="471"/>
      <c r="AT372" s="471"/>
      <c r="AU372" s="471"/>
      <c r="AV372" s="471"/>
      <c r="AW372" s="471"/>
    </row>
    <row r="373" spans="2:49" x14ac:dyDescent="0.25">
      <c r="B373" s="474" t="s">
        <v>464</v>
      </c>
      <c r="C373" s="472">
        <v>-2290</v>
      </c>
      <c r="D373" s="472">
        <v>-499.2</v>
      </c>
      <c r="E373" s="472">
        <v>-1791</v>
      </c>
      <c r="F373" s="472">
        <v>-1500</v>
      </c>
      <c r="G373" s="473" t="e">
        <f>F373/#REF!</f>
        <v>#REF!</v>
      </c>
      <c r="H373" s="471"/>
      <c r="I373" s="471"/>
      <c r="J373" s="471"/>
      <c r="AE373" s="471"/>
      <c r="AF373" s="471"/>
      <c r="AG373" s="471"/>
      <c r="AH373" s="471"/>
      <c r="AI373" s="471"/>
      <c r="AJ373" s="471"/>
      <c r="AK373" s="471"/>
      <c r="AL373" s="471"/>
      <c r="AM373" s="471"/>
      <c r="AN373" s="471"/>
      <c r="AO373" s="471"/>
      <c r="AP373" s="471"/>
      <c r="AQ373" s="471"/>
      <c r="AR373" s="471"/>
      <c r="AS373" s="471"/>
      <c r="AT373" s="471"/>
      <c r="AU373" s="471"/>
      <c r="AV373" s="471"/>
      <c r="AW373" s="471"/>
    </row>
    <row r="374" spans="2:49" x14ac:dyDescent="0.25">
      <c r="B374" s="156" t="s">
        <v>465</v>
      </c>
      <c r="C374" s="475">
        <v>-366</v>
      </c>
      <c r="D374" s="475">
        <v>-69.91</v>
      </c>
      <c r="E374" s="475">
        <v>-296</v>
      </c>
      <c r="F374" s="475">
        <v>-317</v>
      </c>
      <c r="G374" s="473" t="e">
        <f>F374/#REF!</f>
        <v>#REF!</v>
      </c>
      <c r="H374" s="471"/>
      <c r="I374" s="471"/>
      <c r="J374" s="471"/>
      <c r="AE374" s="471"/>
      <c r="AF374" s="471"/>
      <c r="AG374" s="471"/>
      <c r="AH374" s="471"/>
      <c r="AI374" s="471"/>
      <c r="AJ374" s="471"/>
      <c r="AK374" s="471"/>
      <c r="AL374" s="471"/>
      <c r="AM374" s="471"/>
      <c r="AN374" s="471"/>
      <c r="AO374" s="471"/>
      <c r="AP374" s="471"/>
      <c r="AQ374" s="471"/>
      <c r="AR374" s="471"/>
      <c r="AS374" s="471"/>
      <c r="AT374" s="471"/>
      <c r="AU374" s="471"/>
      <c r="AV374" s="471"/>
      <c r="AW374" s="471"/>
    </row>
    <row r="375" spans="2:49" x14ac:dyDescent="0.25">
      <c r="B375" s="474" t="s">
        <v>466</v>
      </c>
      <c r="C375" s="472">
        <v>0</v>
      </c>
      <c r="D375" s="472">
        <v>0</v>
      </c>
      <c r="E375" s="472">
        <v>0</v>
      </c>
      <c r="F375" s="472">
        <v>-231</v>
      </c>
      <c r="G375" s="473" t="e">
        <f>F375/#REF!</f>
        <v>#REF!</v>
      </c>
      <c r="H375" s="471"/>
      <c r="I375" s="471"/>
      <c r="J375" s="471"/>
      <c r="AE375" s="471"/>
      <c r="AF375" s="471"/>
      <c r="AG375" s="471"/>
      <c r="AH375" s="471"/>
      <c r="AI375" s="471"/>
      <c r="AJ375" s="471"/>
      <c r="AK375" s="471"/>
      <c r="AL375" s="471"/>
      <c r="AM375" s="471"/>
      <c r="AN375" s="471"/>
      <c r="AO375" s="471"/>
      <c r="AP375" s="471"/>
      <c r="AQ375" s="471"/>
      <c r="AR375" s="471"/>
      <c r="AS375" s="471"/>
      <c r="AT375" s="471"/>
      <c r="AU375" s="471"/>
      <c r="AV375" s="471"/>
      <c r="AW375" s="471"/>
    </row>
    <row r="376" spans="2:49" ht="14.4" x14ac:dyDescent="0.3">
      <c r="B376" s="119" t="s">
        <v>467</v>
      </c>
      <c r="C376" s="138">
        <v>-68310</v>
      </c>
      <c r="D376" s="138">
        <v>-43802.61</v>
      </c>
      <c r="E376" s="138">
        <v>-24507</v>
      </c>
      <c r="F376" s="138">
        <v>-334663</v>
      </c>
      <c r="G376" s="473" t="e">
        <f>F376/#REF!</f>
        <v>#REF!</v>
      </c>
      <c r="H376" s="471"/>
      <c r="I376" s="471"/>
      <c r="J376" s="471"/>
      <c r="AE376" s="471"/>
      <c r="AF376" s="471"/>
      <c r="AG376" s="471"/>
      <c r="AH376" s="471"/>
      <c r="AI376" s="471"/>
      <c r="AJ376" s="471"/>
      <c r="AK376" s="471"/>
      <c r="AL376" s="471"/>
      <c r="AM376" s="471"/>
      <c r="AN376" s="471"/>
      <c r="AO376" s="471"/>
      <c r="AP376" s="471"/>
      <c r="AQ376" s="471"/>
      <c r="AR376" s="471"/>
      <c r="AS376" s="471"/>
      <c r="AT376" s="471"/>
      <c r="AU376" s="471"/>
      <c r="AV376" s="471"/>
      <c r="AW376" s="471"/>
    </row>
    <row r="377" spans="2:49" x14ac:dyDescent="0.25">
      <c r="B377" s="474" t="s">
        <v>468</v>
      </c>
      <c r="C377" s="472">
        <v>-1000</v>
      </c>
      <c r="D377" s="472">
        <v>0</v>
      </c>
      <c r="E377" s="472">
        <v>-1000</v>
      </c>
      <c r="F377" s="472">
        <v>0</v>
      </c>
      <c r="G377" s="473" t="e">
        <f>F377/#REF!</f>
        <v>#REF!</v>
      </c>
      <c r="H377" s="471"/>
      <c r="I377" s="471"/>
      <c r="J377" s="471"/>
      <c r="AE377" s="471"/>
      <c r="AF377" s="471"/>
      <c r="AG377" s="471"/>
      <c r="AH377" s="471"/>
      <c r="AI377" s="471"/>
      <c r="AJ377" s="471"/>
      <c r="AK377" s="471"/>
      <c r="AL377" s="471"/>
      <c r="AM377" s="471"/>
      <c r="AN377" s="471"/>
      <c r="AO377" s="471"/>
      <c r="AP377" s="471"/>
      <c r="AQ377" s="471"/>
      <c r="AR377" s="471"/>
      <c r="AS377" s="471"/>
      <c r="AT377" s="471"/>
      <c r="AU377" s="471"/>
      <c r="AV377" s="471"/>
      <c r="AW377" s="471"/>
    </row>
    <row r="378" spans="2:49" x14ac:dyDescent="0.25">
      <c r="B378" s="156" t="s">
        <v>469</v>
      </c>
      <c r="C378" s="475">
        <v>-600</v>
      </c>
      <c r="D378" s="475">
        <v>-1309.75</v>
      </c>
      <c r="E378" s="475">
        <v>710</v>
      </c>
      <c r="F378" s="475">
        <v>-26310</v>
      </c>
      <c r="G378" s="473" t="e">
        <f>F378/#REF!</f>
        <v>#REF!</v>
      </c>
      <c r="H378" s="471"/>
      <c r="I378" s="471"/>
      <c r="J378" s="471"/>
      <c r="AE378" s="471"/>
      <c r="AF378" s="471"/>
      <c r="AG378" s="471"/>
      <c r="AH378" s="471"/>
      <c r="AI378" s="471"/>
      <c r="AJ378" s="471"/>
      <c r="AK378" s="471"/>
      <c r="AL378" s="471"/>
      <c r="AM378" s="471"/>
      <c r="AN378" s="471"/>
      <c r="AO378" s="471"/>
      <c r="AP378" s="471"/>
      <c r="AQ378" s="471"/>
      <c r="AR378" s="471"/>
      <c r="AS378" s="471"/>
      <c r="AT378" s="471"/>
      <c r="AU378" s="471"/>
      <c r="AV378" s="471"/>
      <c r="AW378" s="471"/>
    </row>
    <row r="379" spans="2:49" x14ac:dyDescent="0.25">
      <c r="B379" s="474" t="s">
        <v>470</v>
      </c>
      <c r="C379" s="472">
        <v>-11000</v>
      </c>
      <c r="D379" s="472">
        <v>-2125.8000000000002</v>
      </c>
      <c r="E379" s="472">
        <v>-8874</v>
      </c>
      <c r="F379" s="472">
        <v>-17164</v>
      </c>
      <c r="G379" s="473" t="e">
        <f>F379/#REF!</f>
        <v>#REF!</v>
      </c>
      <c r="H379" s="471"/>
      <c r="I379" s="471"/>
      <c r="J379" s="471"/>
      <c r="AE379" s="471"/>
      <c r="AF379" s="471"/>
      <c r="AG379" s="471"/>
      <c r="AH379" s="471"/>
      <c r="AI379" s="471"/>
      <c r="AJ379" s="471"/>
      <c r="AK379" s="471"/>
      <c r="AL379" s="471"/>
      <c r="AM379" s="471"/>
      <c r="AN379" s="471"/>
      <c r="AO379" s="471"/>
      <c r="AP379" s="471"/>
      <c r="AQ379" s="471"/>
      <c r="AR379" s="471"/>
      <c r="AS379" s="471"/>
      <c r="AT379" s="471"/>
      <c r="AU379" s="471"/>
      <c r="AV379" s="471"/>
      <c r="AW379" s="471"/>
    </row>
    <row r="380" spans="2:49" x14ac:dyDescent="0.25">
      <c r="B380" s="156" t="s">
        <v>471</v>
      </c>
      <c r="C380" s="475">
        <v>0</v>
      </c>
      <c r="D380" s="475">
        <v>-4593.91</v>
      </c>
      <c r="E380" s="475">
        <v>4594</v>
      </c>
      <c r="F380" s="475">
        <v>-14851</v>
      </c>
      <c r="G380" s="473" t="e">
        <f>F380/#REF!</f>
        <v>#REF!</v>
      </c>
      <c r="H380" s="471"/>
      <c r="I380" s="471"/>
      <c r="J380" s="471"/>
      <c r="AE380" s="471"/>
      <c r="AF380" s="471"/>
      <c r="AG380" s="471"/>
      <c r="AH380" s="471"/>
      <c r="AI380" s="471"/>
      <c r="AJ380" s="471"/>
      <c r="AK380" s="471"/>
      <c r="AL380" s="471"/>
      <c r="AM380" s="471"/>
      <c r="AN380" s="471"/>
      <c r="AO380" s="471"/>
      <c r="AP380" s="471"/>
      <c r="AQ380" s="471"/>
      <c r="AR380" s="471"/>
      <c r="AS380" s="471"/>
      <c r="AT380" s="471"/>
      <c r="AU380" s="471"/>
      <c r="AV380" s="471"/>
      <c r="AW380" s="471"/>
    </row>
    <row r="381" spans="2:49" x14ac:dyDescent="0.25">
      <c r="B381" s="474" t="s">
        <v>472</v>
      </c>
      <c r="C381" s="472">
        <v>-500</v>
      </c>
      <c r="D381" s="472">
        <v>0</v>
      </c>
      <c r="E381" s="472">
        <v>-500</v>
      </c>
      <c r="F381" s="472">
        <v>0</v>
      </c>
      <c r="G381" s="473" t="e">
        <f>F381/#REF!</f>
        <v>#REF!</v>
      </c>
      <c r="H381" s="471"/>
      <c r="I381" s="471"/>
      <c r="J381" s="471"/>
      <c r="AE381" s="471"/>
      <c r="AF381" s="471"/>
      <c r="AG381" s="471"/>
      <c r="AH381" s="471"/>
      <c r="AI381" s="471"/>
      <c r="AJ381" s="471"/>
      <c r="AK381" s="471"/>
      <c r="AL381" s="471"/>
      <c r="AM381" s="471"/>
      <c r="AN381" s="471"/>
      <c r="AO381" s="471"/>
      <c r="AP381" s="471"/>
      <c r="AQ381" s="471"/>
      <c r="AR381" s="471"/>
      <c r="AS381" s="471"/>
      <c r="AT381" s="471"/>
      <c r="AU381" s="471"/>
      <c r="AV381" s="471"/>
      <c r="AW381" s="471"/>
    </row>
    <row r="382" spans="2:49" x14ac:dyDescent="0.25">
      <c r="B382" s="156" t="s">
        <v>473</v>
      </c>
      <c r="C382" s="475">
        <v>0</v>
      </c>
      <c r="D382" s="475">
        <v>-23.01</v>
      </c>
      <c r="E382" s="475">
        <v>23</v>
      </c>
      <c r="F382" s="475">
        <v>-49</v>
      </c>
      <c r="G382" s="473" t="e">
        <f>F382/#REF!</f>
        <v>#REF!</v>
      </c>
      <c r="H382" s="471"/>
      <c r="I382" s="471"/>
      <c r="J382" s="471"/>
      <c r="AE382" s="471"/>
      <c r="AF382" s="471"/>
      <c r="AG382" s="471"/>
      <c r="AH382" s="471"/>
      <c r="AI382" s="471"/>
      <c r="AJ382" s="471"/>
      <c r="AK382" s="471"/>
      <c r="AL382" s="471"/>
      <c r="AM382" s="471"/>
      <c r="AN382" s="471"/>
      <c r="AO382" s="471"/>
      <c r="AP382" s="471"/>
      <c r="AQ382" s="471"/>
      <c r="AR382" s="471"/>
      <c r="AS382" s="471"/>
      <c r="AT382" s="471"/>
      <c r="AU382" s="471"/>
      <c r="AV382" s="471"/>
      <c r="AW382" s="471"/>
    </row>
    <row r="383" spans="2:49" x14ac:dyDescent="0.25">
      <c r="B383" s="474" t="s">
        <v>507</v>
      </c>
      <c r="C383" s="472">
        <v>-100</v>
      </c>
      <c r="D383" s="472">
        <v>-27.8</v>
      </c>
      <c r="E383" s="472">
        <v>-72</v>
      </c>
      <c r="F383" s="472">
        <v>-46</v>
      </c>
      <c r="G383" s="473" t="e">
        <f>F383/#REF!</f>
        <v>#REF!</v>
      </c>
      <c r="H383" s="471"/>
      <c r="I383" s="471"/>
      <c r="J383" s="471"/>
      <c r="AE383" s="471"/>
      <c r="AF383" s="471"/>
      <c r="AG383" s="471"/>
      <c r="AH383" s="471"/>
      <c r="AI383" s="471"/>
      <c r="AJ383" s="471"/>
      <c r="AK383" s="471"/>
      <c r="AL383" s="471"/>
      <c r="AM383" s="471"/>
      <c r="AN383" s="471"/>
      <c r="AO383" s="471"/>
      <c r="AP383" s="471"/>
      <c r="AQ383" s="471"/>
      <c r="AR383" s="471"/>
      <c r="AS383" s="471"/>
      <c r="AT383" s="471"/>
      <c r="AU383" s="471"/>
      <c r="AV383" s="471"/>
      <c r="AW383" s="471"/>
    </row>
    <row r="384" spans="2:49" x14ac:dyDescent="0.25">
      <c r="B384" s="156" t="s">
        <v>474</v>
      </c>
      <c r="C384" s="475">
        <v>-30000</v>
      </c>
      <c r="D384" s="475">
        <v>-6687.2</v>
      </c>
      <c r="E384" s="475">
        <v>-23313</v>
      </c>
      <c r="F384" s="475">
        <v>-89769</v>
      </c>
      <c r="G384" s="473" t="e">
        <f>F384/#REF!</f>
        <v>#REF!</v>
      </c>
      <c r="H384" s="471"/>
      <c r="I384" s="471"/>
      <c r="J384" s="471"/>
      <c r="AE384" s="471"/>
      <c r="AF384" s="471"/>
      <c r="AG384" s="471"/>
      <c r="AH384" s="471"/>
      <c r="AI384" s="471"/>
      <c r="AJ384" s="471"/>
      <c r="AK384" s="471"/>
      <c r="AL384" s="471"/>
      <c r="AM384" s="471"/>
      <c r="AN384" s="471"/>
      <c r="AO384" s="471"/>
      <c r="AP384" s="471"/>
      <c r="AQ384" s="471"/>
      <c r="AR384" s="471"/>
      <c r="AS384" s="471"/>
      <c r="AT384" s="471"/>
      <c r="AU384" s="471"/>
      <c r="AV384" s="471"/>
      <c r="AW384" s="471"/>
    </row>
    <row r="385" spans="2:49" x14ac:dyDescent="0.25">
      <c r="B385" s="474" t="s">
        <v>475</v>
      </c>
      <c r="C385" s="472">
        <v>-3000</v>
      </c>
      <c r="D385" s="472">
        <v>-2538.08</v>
      </c>
      <c r="E385" s="472">
        <v>-462</v>
      </c>
      <c r="F385" s="472">
        <v>-1570</v>
      </c>
      <c r="G385" s="473" t="e">
        <f>F385/#REF!</f>
        <v>#REF!</v>
      </c>
      <c r="H385" s="471"/>
      <c r="I385" s="471"/>
      <c r="J385" s="471"/>
      <c r="AE385" s="471"/>
      <c r="AF385" s="471"/>
      <c r="AG385" s="471"/>
      <c r="AH385" s="471"/>
      <c r="AI385" s="471"/>
      <c r="AJ385" s="471"/>
      <c r="AK385" s="471"/>
      <c r="AL385" s="471"/>
      <c r="AM385" s="471"/>
      <c r="AN385" s="471"/>
      <c r="AO385" s="471"/>
      <c r="AP385" s="471"/>
      <c r="AQ385" s="471"/>
      <c r="AR385" s="471"/>
      <c r="AS385" s="471"/>
      <c r="AT385" s="471"/>
      <c r="AU385" s="471"/>
      <c r="AV385" s="471"/>
      <c r="AW385" s="471"/>
    </row>
    <row r="386" spans="2:49" x14ac:dyDescent="0.25">
      <c r="B386" s="156" t="s">
        <v>476</v>
      </c>
      <c r="C386" s="475">
        <v>-60</v>
      </c>
      <c r="D386" s="475">
        <v>-25894.61</v>
      </c>
      <c r="E386" s="475">
        <v>25835</v>
      </c>
      <c r="F386" s="475">
        <v>-164420</v>
      </c>
      <c r="G386" s="473" t="e">
        <f>F386/#REF!</f>
        <v>#REF!</v>
      </c>
      <c r="H386" s="471"/>
      <c r="I386" s="471"/>
      <c r="J386" s="471"/>
      <c r="AE386" s="471"/>
      <c r="AF386" s="471"/>
      <c r="AG386" s="471"/>
      <c r="AH386" s="471"/>
      <c r="AI386" s="471"/>
      <c r="AJ386" s="471"/>
      <c r="AK386" s="471"/>
      <c r="AL386" s="471"/>
      <c r="AM386" s="471"/>
      <c r="AN386" s="471"/>
      <c r="AO386" s="471"/>
      <c r="AP386" s="471"/>
      <c r="AQ386" s="471"/>
      <c r="AR386" s="471"/>
      <c r="AS386" s="471"/>
      <c r="AT386" s="471"/>
      <c r="AU386" s="471"/>
      <c r="AV386" s="471"/>
      <c r="AW386" s="471"/>
    </row>
    <row r="387" spans="2:49" x14ac:dyDescent="0.25">
      <c r="B387" s="474" t="s">
        <v>477</v>
      </c>
      <c r="C387" s="472">
        <v>-1000</v>
      </c>
      <c r="D387" s="472">
        <v>-164</v>
      </c>
      <c r="E387" s="472">
        <v>-836</v>
      </c>
      <c r="F387" s="472">
        <v>-1134</v>
      </c>
      <c r="G387" s="473" t="e">
        <f>F387/#REF!</f>
        <v>#REF!</v>
      </c>
      <c r="H387" s="471"/>
      <c r="I387" s="471"/>
      <c r="J387" s="471"/>
      <c r="AE387" s="471"/>
      <c r="AF387" s="471"/>
      <c r="AG387" s="471"/>
      <c r="AH387" s="471"/>
      <c r="AI387" s="471"/>
      <c r="AJ387" s="471"/>
      <c r="AK387" s="471"/>
      <c r="AL387" s="471"/>
      <c r="AM387" s="471"/>
      <c r="AN387" s="471"/>
      <c r="AO387" s="471"/>
      <c r="AP387" s="471"/>
      <c r="AQ387" s="471"/>
      <c r="AR387" s="471"/>
      <c r="AS387" s="471"/>
      <c r="AT387" s="471"/>
      <c r="AU387" s="471"/>
      <c r="AV387" s="471"/>
      <c r="AW387" s="471"/>
    </row>
    <row r="388" spans="2:49" x14ac:dyDescent="0.25">
      <c r="B388" s="156" t="s">
        <v>478</v>
      </c>
      <c r="C388" s="475">
        <v>-14000</v>
      </c>
      <c r="D388" s="475">
        <v>-394.38</v>
      </c>
      <c r="E388" s="475">
        <v>-13606</v>
      </c>
      <c r="F388" s="475">
        <v>-16038</v>
      </c>
      <c r="G388" s="473" t="e">
        <f>F388/#REF!</f>
        <v>#REF!</v>
      </c>
      <c r="H388" s="471"/>
      <c r="I388" s="471"/>
      <c r="J388" s="471"/>
      <c r="AE388" s="471"/>
      <c r="AF388" s="471"/>
      <c r="AG388" s="471"/>
      <c r="AH388" s="471"/>
      <c r="AI388" s="471"/>
      <c r="AJ388" s="471"/>
      <c r="AK388" s="471"/>
      <c r="AL388" s="471"/>
      <c r="AM388" s="471"/>
      <c r="AN388" s="471"/>
      <c r="AO388" s="471"/>
      <c r="AP388" s="471"/>
      <c r="AQ388" s="471"/>
      <c r="AR388" s="471"/>
      <c r="AS388" s="471"/>
      <c r="AT388" s="471"/>
      <c r="AU388" s="471"/>
      <c r="AV388" s="471"/>
      <c r="AW388" s="471"/>
    </row>
    <row r="389" spans="2:49" x14ac:dyDescent="0.25">
      <c r="B389" s="474" t="s">
        <v>479</v>
      </c>
      <c r="C389" s="472">
        <v>0</v>
      </c>
      <c r="D389" s="472">
        <v>0</v>
      </c>
      <c r="E389" s="472">
        <v>0</v>
      </c>
      <c r="F389" s="472">
        <v>-758</v>
      </c>
      <c r="G389" s="473" t="e">
        <f>F389/#REF!</f>
        <v>#REF!</v>
      </c>
      <c r="H389" s="471"/>
      <c r="I389" s="471"/>
      <c r="J389" s="471"/>
      <c r="AE389" s="471"/>
      <c r="AF389" s="471"/>
      <c r="AG389" s="471"/>
      <c r="AH389" s="471"/>
      <c r="AI389" s="471"/>
      <c r="AJ389" s="471"/>
      <c r="AK389" s="471"/>
      <c r="AL389" s="471"/>
      <c r="AM389" s="471"/>
      <c r="AN389" s="471"/>
      <c r="AO389" s="471"/>
      <c r="AP389" s="471"/>
      <c r="AQ389" s="471"/>
      <c r="AR389" s="471"/>
      <c r="AS389" s="471"/>
      <c r="AT389" s="471"/>
      <c r="AU389" s="471"/>
      <c r="AV389" s="471"/>
      <c r="AW389" s="471"/>
    </row>
    <row r="390" spans="2:49" x14ac:dyDescent="0.25">
      <c r="B390" s="156" t="s">
        <v>480</v>
      </c>
      <c r="C390" s="475">
        <v>-3050</v>
      </c>
      <c r="D390" s="475">
        <v>0</v>
      </c>
      <c r="E390" s="475">
        <v>-3050</v>
      </c>
      <c r="F390" s="475">
        <v>-1102</v>
      </c>
      <c r="G390" s="473" t="e">
        <f>F390/#REF!</f>
        <v>#REF!</v>
      </c>
      <c r="H390" s="471"/>
      <c r="I390" s="471"/>
      <c r="J390" s="471"/>
      <c r="AE390" s="471"/>
      <c r="AF390" s="471"/>
      <c r="AG390" s="471"/>
      <c r="AH390" s="471"/>
      <c r="AI390" s="471"/>
      <c r="AJ390" s="471"/>
      <c r="AK390" s="471"/>
      <c r="AL390" s="471"/>
      <c r="AM390" s="471"/>
      <c r="AN390" s="471"/>
      <c r="AO390" s="471"/>
      <c r="AP390" s="471"/>
      <c r="AQ390" s="471"/>
      <c r="AR390" s="471"/>
      <c r="AS390" s="471"/>
      <c r="AT390" s="471"/>
      <c r="AU390" s="471"/>
      <c r="AV390" s="471"/>
      <c r="AW390" s="471"/>
    </row>
    <row r="391" spans="2:49" x14ac:dyDescent="0.25">
      <c r="B391" s="474" t="s">
        <v>481</v>
      </c>
      <c r="C391" s="472">
        <v>0</v>
      </c>
      <c r="D391" s="472">
        <v>0</v>
      </c>
      <c r="E391" s="472">
        <v>0</v>
      </c>
      <c r="F391" s="472">
        <v>-124</v>
      </c>
      <c r="G391" s="473" t="e">
        <f>F391/#REF!</f>
        <v>#REF!</v>
      </c>
      <c r="H391" s="471"/>
      <c r="I391" s="471"/>
      <c r="J391" s="471"/>
      <c r="AE391" s="471"/>
      <c r="AF391" s="471"/>
      <c r="AG391" s="471"/>
      <c r="AH391" s="471"/>
      <c r="AI391" s="471"/>
      <c r="AJ391" s="471"/>
      <c r="AK391" s="471"/>
      <c r="AL391" s="471"/>
      <c r="AM391" s="471"/>
      <c r="AN391" s="471"/>
      <c r="AO391" s="471"/>
      <c r="AP391" s="471"/>
      <c r="AQ391" s="471"/>
      <c r="AR391" s="471"/>
      <c r="AS391" s="471"/>
      <c r="AT391" s="471"/>
      <c r="AU391" s="471"/>
      <c r="AV391" s="471"/>
      <c r="AW391" s="471"/>
    </row>
    <row r="392" spans="2:49" x14ac:dyDescent="0.25">
      <c r="B392" s="474" t="s">
        <v>482</v>
      </c>
      <c r="C392" s="472">
        <v>-4000</v>
      </c>
      <c r="D392" s="472">
        <v>-44.07</v>
      </c>
      <c r="E392" s="472">
        <v>-3956</v>
      </c>
      <c r="F392" s="472">
        <v>-1328</v>
      </c>
      <c r="G392" s="473" t="e">
        <f>F392/#REF!</f>
        <v>#REF!</v>
      </c>
      <c r="H392" s="471"/>
      <c r="I392" s="471"/>
      <c r="J392" s="471"/>
      <c r="AE392" s="471"/>
      <c r="AF392" s="471"/>
      <c r="AG392" s="471"/>
      <c r="AH392" s="471"/>
      <c r="AI392" s="471"/>
      <c r="AJ392" s="471"/>
      <c r="AK392" s="471"/>
      <c r="AL392" s="471"/>
      <c r="AM392" s="471"/>
      <c r="AN392" s="471"/>
      <c r="AO392" s="471"/>
      <c r="AP392" s="471"/>
      <c r="AQ392" s="471"/>
      <c r="AR392" s="471"/>
      <c r="AS392" s="471"/>
      <c r="AT392" s="471"/>
      <c r="AU392" s="471"/>
      <c r="AV392" s="471"/>
      <c r="AW392" s="471"/>
    </row>
    <row r="393" spans="2:49" ht="14.4" x14ac:dyDescent="0.3">
      <c r="B393" s="119" t="s">
        <v>483</v>
      </c>
      <c r="C393" s="138">
        <v>-24880</v>
      </c>
      <c r="D393" s="138">
        <v>-10506.06</v>
      </c>
      <c r="E393" s="138">
        <v>-14374</v>
      </c>
      <c r="F393" s="138">
        <v>-32397</v>
      </c>
      <c r="G393" s="473" t="e">
        <f>F393/#REF!</f>
        <v>#REF!</v>
      </c>
      <c r="H393" s="471"/>
      <c r="I393" s="471"/>
      <c r="J393" s="471"/>
      <c r="AE393" s="471"/>
      <c r="AF393" s="471"/>
      <c r="AG393" s="471"/>
      <c r="AH393" s="471"/>
      <c r="AI393" s="471"/>
      <c r="AJ393" s="471"/>
      <c r="AK393" s="471"/>
      <c r="AL393" s="471"/>
      <c r="AM393" s="471"/>
      <c r="AN393" s="471"/>
      <c r="AO393" s="471"/>
      <c r="AP393" s="471"/>
      <c r="AQ393" s="471"/>
      <c r="AR393" s="471"/>
      <c r="AS393" s="471"/>
      <c r="AT393" s="471"/>
      <c r="AU393" s="471"/>
      <c r="AV393" s="471"/>
      <c r="AW393" s="471"/>
    </row>
    <row r="394" spans="2:49" x14ac:dyDescent="0.25">
      <c r="B394" s="474" t="s">
        <v>484</v>
      </c>
      <c r="C394" s="472">
        <v>-300</v>
      </c>
      <c r="D394" s="472">
        <v>-25.95</v>
      </c>
      <c r="E394" s="472">
        <v>-274</v>
      </c>
      <c r="F394" s="472">
        <v>-172</v>
      </c>
      <c r="G394" s="473" t="e">
        <f>F394/#REF!</f>
        <v>#REF!</v>
      </c>
      <c r="H394" s="471"/>
      <c r="I394" s="471"/>
      <c r="J394" s="471"/>
      <c r="AE394" s="471"/>
      <c r="AF394" s="471"/>
      <c r="AG394" s="471"/>
      <c r="AH394" s="471"/>
      <c r="AI394" s="471"/>
      <c r="AJ394" s="471"/>
      <c r="AK394" s="471"/>
      <c r="AL394" s="471"/>
      <c r="AM394" s="471"/>
      <c r="AN394" s="471"/>
      <c r="AO394" s="471"/>
      <c r="AP394" s="471"/>
      <c r="AQ394" s="471"/>
      <c r="AR394" s="471"/>
      <c r="AS394" s="471"/>
      <c r="AT394" s="471"/>
      <c r="AU394" s="471"/>
      <c r="AV394" s="471"/>
      <c r="AW394" s="471"/>
    </row>
    <row r="395" spans="2:49" x14ac:dyDescent="0.25">
      <c r="B395" s="156" t="s">
        <v>485</v>
      </c>
      <c r="C395" s="475">
        <v>-600</v>
      </c>
      <c r="D395" s="475">
        <v>-606.5</v>
      </c>
      <c r="E395" s="475">
        <v>6</v>
      </c>
      <c r="F395" s="475">
        <v>-554</v>
      </c>
      <c r="G395" s="473" t="e">
        <f>F395/#REF!</f>
        <v>#REF!</v>
      </c>
      <c r="H395" s="471"/>
      <c r="I395" s="471"/>
      <c r="J395" s="471"/>
      <c r="AE395" s="471"/>
      <c r="AF395" s="471"/>
      <c r="AG395" s="471"/>
      <c r="AH395" s="471"/>
      <c r="AI395" s="471"/>
      <c r="AJ395" s="471"/>
      <c r="AK395" s="471"/>
      <c r="AL395" s="471"/>
      <c r="AM395" s="471"/>
      <c r="AN395" s="471"/>
      <c r="AO395" s="471"/>
      <c r="AP395" s="471"/>
      <c r="AQ395" s="471"/>
      <c r="AR395" s="471"/>
      <c r="AS395" s="471"/>
      <c r="AT395" s="471"/>
      <c r="AU395" s="471"/>
      <c r="AV395" s="471"/>
      <c r="AW395" s="471"/>
    </row>
    <row r="396" spans="2:49" x14ac:dyDescent="0.25">
      <c r="B396" s="474" t="s">
        <v>486</v>
      </c>
      <c r="C396" s="472">
        <v>-30</v>
      </c>
      <c r="D396" s="472">
        <v>-7.99</v>
      </c>
      <c r="E396" s="472">
        <v>-22</v>
      </c>
      <c r="F396" s="472">
        <v>-650</v>
      </c>
      <c r="G396" s="473" t="e">
        <f>F396/#REF!</f>
        <v>#REF!</v>
      </c>
      <c r="H396" s="471"/>
      <c r="I396" s="471"/>
      <c r="J396" s="471"/>
      <c r="AE396" s="471"/>
      <c r="AF396" s="471"/>
      <c r="AG396" s="471"/>
      <c r="AH396" s="471"/>
      <c r="AI396" s="471"/>
      <c r="AJ396" s="471"/>
      <c r="AK396" s="471"/>
      <c r="AL396" s="471"/>
      <c r="AM396" s="471"/>
      <c r="AN396" s="471"/>
      <c r="AO396" s="471"/>
      <c r="AP396" s="471"/>
      <c r="AQ396" s="471"/>
      <c r="AR396" s="471"/>
      <c r="AS396" s="471"/>
      <c r="AT396" s="471"/>
      <c r="AU396" s="471"/>
      <c r="AV396" s="471"/>
      <c r="AW396" s="471"/>
    </row>
    <row r="397" spans="2:49" x14ac:dyDescent="0.25">
      <c r="B397" s="156" t="s">
        <v>487</v>
      </c>
      <c r="C397" s="475">
        <v>-250</v>
      </c>
      <c r="D397" s="475">
        <v>0</v>
      </c>
      <c r="E397" s="475">
        <v>-250</v>
      </c>
      <c r="F397" s="475">
        <v>-830</v>
      </c>
      <c r="G397" s="473" t="e">
        <f>F397/#REF!</f>
        <v>#REF!</v>
      </c>
      <c r="H397" s="471"/>
      <c r="I397" s="471"/>
      <c r="J397" s="471"/>
      <c r="AE397" s="471"/>
      <c r="AF397" s="471"/>
      <c r="AG397" s="471"/>
      <c r="AH397" s="471"/>
      <c r="AI397" s="471"/>
      <c r="AJ397" s="471"/>
      <c r="AK397" s="471"/>
      <c r="AL397" s="471"/>
      <c r="AM397" s="471"/>
      <c r="AN397" s="471"/>
      <c r="AO397" s="471"/>
      <c r="AP397" s="471"/>
      <c r="AQ397" s="471"/>
      <c r="AR397" s="471"/>
      <c r="AS397" s="471"/>
      <c r="AT397" s="471"/>
      <c r="AU397" s="471"/>
      <c r="AV397" s="471"/>
      <c r="AW397" s="471"/>
    </row>
    <row r="398" spans="2:49" x14ac:dyDescent="0.25">
      <c r="B398" s="474" t="s">
        <v>488</v>
      </c>
      <c r="C398" s="472">
        <v>-400</v>
      </c>
      <c r="D398" s="472">
        <v>-66.430000000000007</v>
      </c>
      <c r="E398" s="472">
        <v>-334</v>
      </c>
      <c r="F398" s="472">
        <v>-213</v>
      </c>
      <c r="G398" s="473" t="e">
        <f>F398/#REF!</f>
        <v>#REF!</v>
      </c>
      <c r="H398" s="471"/>
      <c r="I398" s="471"/>
      <c r="J398" s="471"/>
      <c r="AE398" s="471"/>
      <c r="AF398" s="471"/>
      <c r="AG398" s="471"/>
      <c r="AH398" s="471"/>
      <c r="AI398" s="471"/>
      <c r="AJ398" s="471"/>
      <c r="AK398" s="471"/>
      <c r="AL398" s="471"/>
      <c r="AM398" s="471"/>
      <c r="AN398" s="471"/>
      <c r="AO398" s="471"/>
      <c r="AP398" s="471"/>
      <c r="AQ398" s="471"/>
      <c r="AR398" s="471"/>
      <c r="AS398" s="471"/>
      <c r="AT398" s="471"/>
      <c r="AU398" s="471"/>
      <c r="AV398" s="471"/>
      <c r="AW398" s="471"/>
    </row>
    <row r="399" spans="2:49" x14ac:dyDescent="0.25">
      <c r="B399" s="156" t="s">
        <v>489</v>
      </c>
      <c r="C399" s="475">
        <v>-14000</v>
      </c>
      <c r="D399" s="475">
        <v>-8745.48</v>
      </c>
      <c r="E399" s="475">
        <v>-5255</v>
      </c>
      <c r="F399" s="475">
        <v>-22226</v>
      </c>
      <c r="G399" s="473" t="e">
        <f>F399/#REF!</f>
        <v>#REF!</v>
      </c>
      <c r="H399" s="471"/>
      <c r="I399" s="471"/>
      <c r="J399" s="471"/>
      <c r="AE399" s="471"/>
      <c r="AF399" s="471"/>
      <c r="AG399" s="471"/>
      <c r="AH399" s="471"/>
      <c r="AI399" s="471"/>
      <c r="AJ399" s="471"/>
      <c r="AK399" s="471"/>
      <c r="AL399" s="471"/>
      <c r="AM399" s="471"/>
      <c r="AN399" s="471"/>
      <c r="AO399" s="471"/>
      <c r="AP399" s="471"/>
      <c r="AQ399" s="471"/>
      <c r="AR399" s="471"/>
      <c r="AS399" s="471"/>
      <c r="AT399" s="471"/>
      <c r="AU399" s="471"/>
      <c r="AV399" s="471"/>
      <c r="AW399" s="471"/>
    </row>
    <row r="400" spans="2:49" x14ac:dyDescent="0.25">
      <c r="B400" s="474" t="s">
        <v>490</v>
      </c>
      <c r="C400" s="472">
        <v>-3000</v>
      </c>
      <c r="D400" s="472">
        <v>-550.47</v>
      </c>
      <c r="E400" s="472">
        <v>-2450</v>
      </c>
      <c r="F400" s="472">
        <v>-2632</v>
      </c>
      <c r="G400" s="473" t="e">
        <f>F400/#REF!</f>
        <v>#REF!</v>
      </c>
      <c r="H400" s="471"/>
      <c r="I400" s="471"/>
      <c r="J400" s="471"/>
      <c r="AE400" s="471"/>
      <c r="AF400" s="471"/>
      <c r="AG400" s="471"/>
      <c r="AH400" s="471"/>
      <c r="AI400" s="471"/>
      <c r="AJ400" s="471"/>
      <c r="AK400" s="471"/>
      <c r="AL400" s="471"/>
      <c r="AM400" s="471"/>
      <c r="AN400" s="471"/>
      <c r="AO400" s="471"/>
      <c r="AP400" s="471"/>
      <c r="AQ400" s="471"/>
      <c r="AR400" s="471"/>
      <c r="AS400" s="471"/>
      <c r="AT400" s="471"/>
      <c r="AU400" s="471"/>
      <c r="AV400" s="471"/>
      <c r="AW400" s="471"/>
    </row>
    <row r="401" spans="2:49" x14ac:dyDescent="0.25">
      <c r="B401" s="156" t="s">
        <v>491</v>
      </c>
      <c r="C401" s="475">
        <v>-6200</v>
      </c>
      <c r="D401" s="475">
        <v>-484.69</v>
      </c>
      <c r="E401" s="475">
        <v>-5715</v>
      </c>
      <c r="F401" s="475">
        <v>-5014</v>
      </c>
      <c r="G401" s="473" t="e">
        <f>F401/#REF!</f>
        <v>#REF!</v>
      </c>
      <c r="H401" s="471"/>
      <c r="I401" s="471"/>
      <c r="J401" s="471"/>
      <c r="AE401" s="471"/>
      <c r="AF401" s="471"/>
      <c r="AG401" s="471"/>
      <c r="AH401" s="471"/>
      <c r="AI401" s="471"/>
      <c r="AJ401" s="471"/>
      <c r="AK401" s="471"/>
      <c r="AL401" s="471"/>
      <c r="AM401" s="471"/>
      <c r="AN401" s="471"/>
      <c r="AO401" s="471"/>
      <c r="AP401" s="471"/>
      <c r="AQ401" s="471"/>
      <c r="AR401" s="471"/>
      <c r="AS401" s="471"/>
      <c r="AT401" s="471"/>
      <c r="AU401" s="471"/>
      <c r="AV401" s="471"/>
      <c r="AW401" s="471"/>
    </row>
    <row r="402" spans="2:49" x14ac:dyDescent="0.25">
      <c r="B402" s="474" t="s">
        <v>492</v>
      </c>
      <c r="C402" s="472">
        <v>-100</v>
      </c>
      <c r="D402" s="472">
        <v>-18.55</v>
      </c>
      <c r="E402" s="472">
        <v>-81</v>
      </c>
      <c r="F402" s="472">
        <v>-106</v>
      </c>
      <c r="G402" s="473" t="e">
        <f>F402/#REF!</f>
        <v>#REF!</v>
      </c>
      <c r="H402" s="471"/>
      <c r="I402" s="471"/>
      <c r="J402" s="471"/>
      <c r="AE402" s="471"/>
      <c r="AF402" s="471"/>
      <c r="AG402" s="471"/>
      <c r="AH402" s="471"/>
      <c r="AI402" s="471"/>
      <c r="AJ402" s="471"/>
      <c r="AK402" s="471"/>
      <c r="AL402" s="471"/>
      <c r="AM402" s="471"/>
      <c r="AN402" s="471"/>
      <c r="AO402" s="471"/>
      <c r="AP402" s="471"/>
      <c r="AQ402" s="471"/>
      <c r="AR402" s="471"/>
      <c r="AS402" s="471"/>
      <c r="AT402" s="471"/>
      <c r="AU402" s="471"/>
      <c r="AV402" s="471"/>
      <c r="AW402" s="471"/>
    </row>
    <row r="403" spans="2:49" ht="14.4" x14ac:dyDescent="0.3">
      <c r="B403" s="119" t="s">
        <v>493</v>
      </c>
      <c r="C403" s="138">
        <v>-5000</v>
      </c>
      <c r="D403" s="138">
        <v>-25088.81</v>
      </c>
      <c r="E403" s="138">
        <v>20089</v>
      </c>
      <c r="F403" s="138">
        <v>-89819</v>
      </c>
      <c r="G403" s="473" t="e">
        <f>F403/#REF!</f>
        <v>#REF!</v>
      </c>
      <c r="H403" s="471"/>
      <c r="I403" s="471"/>
      <c r="J403" s="471"/>
      <c r="AE403" s="471"/>
      <c r="AF403" s="471"/>
      <c r="AG403" s="471"/>
      <c r="AH403" s="471"/>
      <c r="AI403" s="471"/>
      <c r="AJ403" s="471"/>
      <c r="AK403" s="471"/>
      <c r="AL403" s="471"/>
      <c r="AM403" s="471"/>
      <c r="AN403" s="471"/>
      <c r="AO403" s="471"/>
      <c r="AP403" s="471"/>
      <c r="AQ403" s="471"/>
      <c r="AR403" s="471"/>
      <c r="AS403" s="471"/>
      <c r="AT403" s="471"/>
      <c r="AU403" s="471"/>
      <c r="AV403" s="471"/>
      <c r="AW403" s="471"/>
    </row>
    <row r="404" spans="2:49" x14ac:dyDescent="0.25">
      <c r="B404" s="474" t="s">
        <v>494</v>
      </c>
      <c r="C404" s="472">
        <v>0</v>
      </c>
      <c r="D404" s="472">
        <v>-24671.01</v>
      </c>
      <c r="E404" s="472">
        <v>24671</v>
      </c>
      <c r="F404" s="472">
        <v>-87024</v>
      </c>
      <c r="G404" s="473" t="e">
        <f>F404/#REF!</f>
        <v>#REF!</v>
      </c>
      <c r="H404" s="471"/>
      <c r="I404" s="471"/>
      <c r="J404" s="471"/>
      <c r="AE404" s="471"/>
      <c r="AF404" s="471"/>
      <c r="AG404" s="471"/>
      <c r="AH404" s="471"/>
      <c r="AI404" s="471"/>
      <c r="AJ404" s="471"/>
      <c r="AK404" s="471"/>
      <c r="AL404" s="471"/>
      <c r="AM404" s="471"/>
      <c r="AN404" s="471"/>
      <c r="AO404" s="471"/>
      <c r="AP404" s="471"/>
      <c r="AQ404" s="471"/>
      <c r="AR404" s="471"/>
      <c r="AS404" s="471"/>
      <c r="AT404" s="471"/>
      <c r="AU404" s="471"/>
      <c r="AV404" s="471"/>
      <c r="AW404" s="471"/>
    </row>
    <row r="405" spans="2:49" x14ac:dyDescent="0.25">
      <c r="B405" s="156" t="s">
        <v>495</v>
      </c>
      <c r="C405" s="475">
        <v>-200</v>
      </c>
      <c r="D405" s="475">
        <v>0</v>
      </c>
      <c r="E405" s="475">
        <v>-200</v>
      </c>
      <c r="F405" s="475">
        <v>-309</v>
      </c>
      <c r="G405" s="473" t="e">
        <f>F405/#REF!</f>
        <v>#REF!</v>
      </c>
      <c r="H405" s="471"/>
      <c r="I405" s="471"/>
      <c r="J405" s="471"/>
      <c r="AE405" s="471"/>
      <c r="AF405" s="471"/>
      <c r="AG405" s="471"/>
      <c r="AH405" s="471"/>
      <c r="AI405" s="471"/>
      <c r="AJ405" s="471"/>
      <c r="AK405" s="471"/>
      <c r="AL405" s="471"/>
      <c r="AM405" s="471"/>
      <c r="AN405" s="471"/>
      <c r="AO405" s="471"/>
      <c r="AP405" s="471"/>
      <c r="AQ405" s="471"/>
      <c r="AR405" s="471"/>
      <c r="AS405" s="471"/>
      <c r="AT405" s="471"/>
      <c r="AU405" s="471"/>
      <c r="AV405" s="471"/>
      <c r="AW405" s="471"/>
    </row>
    <row r="406" spans="2:49" x14ac:dyDescent="0.25">
      <c r="B406" s="474" t="s">
        <v>496</v>
      </c>
      <c r="C406" s="472">
        <v>-4000</v>
      </c>
      <c r="D406" s="472">
        <v>-417.8</v>
      </c>
      <c r="E406" s="472">
        <v>-3582</v>
      </c>
      <c r="F406" s="472">
        <v>-2486</v>
      </c>
      <c r="G406" s="473" t="e">
        <f>F406/#REF!</f>
        <v>#REF!</v>
      </c>
      <c r="H406" s="471"/>
      <c r="I406" s="471"/>
      <c r="J406" s="471"/>
      <c r="AE406" s="471"/>
      <c r="AF406" s="471"/>
      <c r="AG406" s="471"/>
      <c r="AH406" s="471"/>
      <c r="AI406" s="471"/>
      <c r="AJ406" s="471"/>
      <c r="AK406" s="471"/>
      <c r="AL406" s="471"/>
      <c r="AM406" s="471"/>
      <c r="AN406" s="471"/>
      <c r="AO406" s="471"/>
      <c r="AP406" s="471"/>
      <c r="AQ406" s="471"/>
      <c r="AR406" s="471"/>
      <c r="AS406" s="471"/>
      <c r="AT406" s="471"/>
      <c r="AU406" s="471"/>
      <c r="AV406" s="471"/>
      <c r="AW406" s="471"/>
    </row>
    <row r="407" spans="2:49" x14ac:dyDescent="0.25">
      <c r="B407" s="156" t="s">
        <v>497</v>
      </c>
      <c r="C407" s="475">
        <v>-800</v>
      </c>
      <c r="D407" s="475">
        <v>0</v>
      </c>
      <c r="E407" s="475">
        <v>-800</v>
      </c>
      <c r="F407" s="475">
        <v>0</v>
      </c>
      <c r="G407" s="473" t="e">
        <f>F407/#REF!</f>
        <v>#REF!</v>
      </c>
      <c r="H407" s="471"/>
      <c r="I407" s="471"/>
      <c r="J407" s="471"/>
      <c r="AE407" s="471"/>
      <c r="AF407" s="471"/>
      <c r="AG407" s="471"/>
      <c r="AH407" s="471"/>
      <c r="AI407" s="471"/>
      <c r="AJ407" s="471"/>
      <c r="AK407" s="471"/>
      <c r="AL407" s="471"/>
      <c r="AM407" s="471"/>
      <c r="AN407" s="471"/>
      <c r="AO407" s="471"/>
      <c r="AP407" s="471"/>
      <c r="AQ407" s="471"/>
      <c r="AR407" s="471"/>
      <c r="AS407" s="471"/>
      <c r="AT407" s="471"/>
      <c r="AU407" s="471"/>
      <c r="AV407" s="471"/>
      <c r="AW407" s="471"/>
    </row>
    <row r="408" spans="2:49" x14ac:dyDescent="0.25">
      <c r="C408" s="475"/>
      <c r="D408" s="475"/>
      <c r="E408" s="475"/>
      <c r="F408" s="475"/>
      <c r="G408" s="473" t="e">
        <f>F408/#REF!</f>
        <v>#REF!</v>
      </c>
      <c r="H408" s="471"/>
      <c r="I408" s="471"/>
      <c r="J408" s="471"/>
      <c r="AE408" s="471"/>
      <c r="AF408" s="471"/>
      <c r="AG408" s="471"/>
      <c r="AH408" s="471"/>
      <c r="AI408" s="471"/>
      <c r="AJ408" s="471"/>
      <c r="AK408" s="471"/>
      <c r="AL408" s="471"/>
      <c r="AM408" s="471"/>
      <c r="AN408" s="471"/>
      <c r="AO408" s="471"/>
      <c r="AP408" s="471"/>
      <c r="AQ408" s="471"/>
      <c r="AR408" s="471"/>
      <c r="AS408" s="471"/>
      <c r="AT408" s="471"/>
      <c r="AU408" s="471"/>
      <c r="AV408" s="471"/>
      <c r="AW408" s="471"/>
    </row>
    <row r="409" spans="2:49" x14ac:dyDescent="0.25">
      <c r="B409" s="474" t="s">
        <v>498</v>
      </c>
      <c r="C409" s="472">
        <v>-1030498</v>
      </c>
      <c r="D409" s="472">
        <v>-296087.12</v>
      </c>
      <c r="E409" s="472">
        <v>-734411</v>
      </c>
      <c r="F409" s="472">
        <v>-1283927</v>
      </c>
      <c r="G409" s="473" t="e">
        <f>F409/#REF!</f>
        <v>#REF!</v>
      </c>
      <c r="H409" s="471"/>
      <c r="I409" s="471"/>
      <c r="J409" s="471"/>
      <c r="AE409" s="471"/>
      <c r="AF409" s="471"/>
      <c r="AG409" s="471"/>
      <c r="AH409" s="471"/>
      <c r="AI409" s="471"/>
      <c r="AJ409" s="471"/>
      <c r="AK409" s="471"/>
      <c r="AL409" s="471"/>
      <c r="AM409" s="471"/>
      <c r="AN409" s="471"/>
      <c r="AO409" s="471"/>
      <c r="AP409" s="471"/>
      <c r="AQ409" s="471"/>
      <c r="AR409" s="471"/>
      <c r="AS409" s="471"/>
      <c r="AT409" s="471"/>
      <c r="AU409" s="471"/>
      <c r="AV409" s="471"/>
      <c r="AW409" s="471"/>
    </row>
    <row r="410" spans="2:49" x14ac:dyDescent="0.25">
      <c r="C410" s="475"/>
      <c r="D410" s="475"/>
      <c r="E410" s="475"/>
      <c r="F410" s="475"/>
      <c r="G410" s="473" t="e">
        <f>F410/#REF!</f>
        <v>#REF!</v>
      </c>
      <c r="H410" s="471"/>
      <c r="I410" s="471"/>
      <c r="J410" s="471"/>
      <c r="AE410" s="471"/>
      <c r="AF410" s="471"/>
      <c r="AG410" s="471"/>
      <c r="AH410" s="471"/>
      <c r="AI410" s="471"/>
      <c r="AJ410" s="471"/>
      <c r="AK410" s="471"/>
      <c r="AL410" s="471"/>
      <c r="AM410" s="471"/>
      <c r="AN410" s="471"/>
      <c r="AO410" s="471"/>
      <c r="AP410" s="471"/>
      <c r="AQ410" s="471"/>
      <c r="AR410" s="471"/>
      <c r="AS410" s="471"/>
      <c r="AT410" s="471"/>
      <c r="AU410" s="471"/>
      <c r="AV410" s="471"/>
      <c r="AW410" s="471"/>
    </row>
    <row r="411" spans="2:49" x14ac:dyDescent="0.25">
      <c r="B411" s="474" t="s">
        <v>499</v>
      </c>
      <c r="C411" s="472">
        <v>-1030498</v>
      </c>
      <c r="D411" s="472">
        <v>-296087.12</v>
      </c>
      <c r="E411" s="472">
        <v>-734411</v>
      </c>
      <c r="F411" s="472">
        <v>-1283927</v>
      </c>
      <c r="G411" s="473" t="e">
        <f>F411/#REF!</f>
        <v>#REF!</v>
      </c>
      <c r="H411" s="471"/>
      <c r="I411" s="471"/>
      <c r="J411" s="471"/>
      <c r="AE411" s="471"/>
      <c r="AF411" s="471"/>
      <c r="AG411" s="471"/>
      <c r="AH411" s="471"/>
      <c r="AI411" s="471"/>
      <c r="AJ411" s="471"/>
      <c r="AK411" s="471"/>
      <c r="AL411" s="471"/>
      <c r="AM411" s="471"/>
      <c r="AN411" s="471"/>
      <c r="AO411" s="471"/>
      <c r="AP411" s="471"/>
      <c r="AQ411" s="471"/>
      <c r="AR411" s="471"/>
      <c r="AS411" s="471"/>
      <c r="AT411" s="471"/>
      <c r="AU411" s="471"/>
      <c r="AV411" s="471"/>
      <c r="AW411" s="471"/>
    </row>
    <row r="412" spans="2:49" x14ac:dyDescent="0.25">
      <c r="C412" s="475"/>
      <c r="D412" s="475"/>
      <c r="E412" s="475"/>
      <c r="F412" s="475"/>
      <c r="G412" s="473" t="e">
        <f>F412/#REF!</f>
        <v>#REF!</v>
      </c>
      <c r="H412" s="471"/>
      <c r="I412" s="471"/>
      <c r="J412" s="471"/>
      <c r="AE412" s="471"/>
      <c r="AF412" s="471"/>
      <c r="AG412" s="471"/>
      <c r="AH412" s="471"/>
      <c r="AI412" s="471"/>
      <c r="AJ412" s="471"/>
      <c r="AK412" s="471"/>
      <c r="AL412" s="471"/>
      <c r="AM412" s="471"/>
      <c r="AN412" s="471"/>
      <c r="AO412" s="471"/>
      <c r="AP412" s="471"/>
      <c r="AQ412" s="471"/>
      <c r="AR412" s="471"/>
      <c r="AS412" s="471"/>
      <c r="AT412" s="471"/>
      <c r="AU412" s="471"/>
      <c r="AV412" s="471"/>
      <c r="AW412" s="471"/>
    </row>
    <row r="413" spans="2:49" x14ac:dyDescent="0.25">
      <c r="B413" s="474" t="s">
        <v>500</v>
      </c>
      <c r="C413" s="472">
        <v>-1030498</v>
      </c>
      <c r="D413" s="472">
        <v>-296087.12</v>
      </c>
      <c r="E413" s="472">
        <v>-734411</v>
      </c>
      <c r="F413" s="472">
        <v>-1283927</v>
      </c>
      <c r="G413" s="473" t="e">
        <f>F413/#REF!</f>
        <v>#REF!</v>
      </c>
      <c r="H413" s="471"/>
      <c r="I413" s="471"/>
      <c r="J413" s="471"/>
      <c r="AE413" s="471"/>
      <c r="AF413" s="471"/>
      <c r="AG413" s="471"/>
      <c r="AH413" s="471"/>
      <c r="AI413" s="471"/>
      <c r="AJ413" s="471"/>
      <c r="AK413" s="471"/>
      <c r="AL413" s="471"/>
      <c r="AM413" s="471"/>
      <c r="AN413" s="471"/>
      <c r="AO413" s="471"/>
      <c r="AP413" s="471"/>
      <c r="AQ413" s="471"/>
      <c r="AR413" s="471"/>
      <c r="AS413" s="471"/>
      <c r="AT413" s="471"/>
      <c r="AU413" s="471"/>
      <c r="AV413" s="471"/>
      <c r="AW413" s="471"/>
    </row>
    <row r="414" spans="2:49" x14ac:dyDescent="0.25">
      <c r="C414" s="475"/>
      <c r="D414" s="475"/>
      <c r="E414" s="475"/>
      <c r="F414" s="475"/>
      <c r="G414" s="473" t="e">
        <f>F414/#REF!</f>
        <v>#REF!</v>
      </c>
      <c r="H414" s="471"/>
      <c r="I414" s="471"/>
      <c r="J414" s="471"/>
      <c r="AE414" s="471"/>
      <c r="AF414" s="471"/>
      <c r="AG414" s="471"/>
      <c r="AH414" s="471"/>
      <c r="AI414" s="471"/>
      <c r="AJ414" s="471"/>
      <c r="AK414" s="471"/>
      <c r="AL414" s="471"/>
      <c r="AM414" s="471"/>
      <c r="AN414" s="471"/>
      <c r="AO414" s="471"/>
      <c r="AP414" s="471"/>
      <c r="AQ414" s="471"/>
      <c r="AR414" s="471"/>
      <c r="AS414" s="471"/>
      <c r="AT414" s="471"/>
      <c r="AU414" s="471"/>
      <c r="AV414" s="471"/>
      <c r="AW414" s="471"/>
    </row>
    <row r="415" spans="2:49" x14ac:dyDescent="0.25">
      <c r="B415" s="474" t="s">
        <v>501</v>
      </c>
      <c r="C415" s="472">
        <v>-1030498</v>
      </c>
      <c r="D415" s="472">
        <v>-296087.12</v>
      </c>
      <c r="E415" s="472">
        <v>-734411</v>
      </c>
      <c r="F415" s="472">
        <v>-1283927</v>
      </c>
      <c r="G415" s="473" t="e">
        <f>F415/#REF!</f>
        <v>#REF!</v>
      </c>
      <c r="H415" s="471"/>
      <c r="I415" s="471"/>
      <c r="J415" s="471"/>
      <c r="AE415" s="471"/>
      <c r="AF415" s="471"/>
      <c r="AG415" s="471"/>
      <c r="AH415" s="471"/>
      <c r="AI415" s="471"/>
      <c r="AJ415" s="471"/>
      <c r="AK415" s="471"/>
      <c r="AL415" s="471"/>
      <c r="AM415" s="471"/>
      <c r="AN415" s="471"/>
      <c r="AO415" s="471"/>
      <c r="AP415" s="471"/>
      <c r="AQ415" s="471"/>
      <c r="AR415" s="471"/>
      <c r="AS415" s="471"/>
      <c r="AT415" s="471"/>
      <c r="AU415" s="471"/>
      <c r="AV415" s="471"/>
      <c r="AW415" s="471"/>
    </row>
    <row r="416" spans="2:49" x14ac:dyDescent="0.25">
      <c r="B416" s="471"/>
      <c r="C416" s="480"/>
      <c r="D416" s="480"/>
      <c r="E416" s="480"/>
      <c r="F416" s="480"/>
      <c r="G416" s="473" t="e">
        <f>F416/#REF!</f>
        <v>#REF!</v>
      </c>
      <c r="H416" s="471"/>
      <c r="I416" s="471"/>
      <c r="J416" s="471"/>
      <c r="AE416" s="471"/>
      <c r="AF416" s="471"/>
      <c r="AG416" s="471"/>
      <c r="AH416" s="471"/>
      <c r="AI416" s="471"/>
      <c r="AJ416" s="471"/>
      <c r="AK416" s="471"/>
      <c r="AL416" s="471"/>
      <c r="AM416" s="471"/>
      <c r="AN416" s="471"/>
      <c r="AO416" s="471"/>
      <c r="AP416" s="471"/>
      <c r="AQ416" s="471"/>
      <c r="AR416" s="471"/>
      <c r="AS416" s="471"/>
      <c r="AT416" s="471"/>
      <c r="AU416" s="471"/>
      <c r="AV416" s="471"/>
      <c r="AW416" s="471"/>
    </row>
    <row r="417" spans="2:49" x14ac:dyDescent="0.25">
      <c r="B417" s="471"/>
      <c r="C417" s="471"/>
      <c r="D417" s="471"/>
      <c r="E417" s="471"/>
      <c r="F417" s="471"/>
      <c r="G417" s="473" t="e">
        <f>F417/#REF!</f>
        <v>#REF!</v>
      </c>
      <c r="H417" s="471"/>
      <c r="I417" s="471"/>
      <c r="J417" s="471"/>
      <c r="AE417" s="471"/>
      <c r="AF417" s="471"/>
      <c r="AG417" s="471"/>
      <c r="AH417" s="471"/>
      <c r="AI417" s="471"/>
      <c r="AJ417" s="471"/>
      <c r="AK417" s="471"/>
      <c r="AL417" s="471"/>
      <c r="AM417" s="471"/>
      <c r="AN417" s="471"/>
      <c r="AO417" s="471"/>
      <c r="AP417" s="471"/>
      <c r="AQ417" s="471"/>
      <c r="AR417" s="471"/>
      <c r="AS417" s="471"/>
      <c r="AT417" s="471"/>
      <c r="AU417" s="471"/>
      <c r="AV417" s="471"/>
      <c r="AW417" s="471"/>
    </row>
    <row r="418" spans="2:49" x14ac:dyDescent="0.25">
      <c r="B418" s="471"/>
      <c r="C418" s="471"/>
      <c r="D418" s="471"/>
      <c r="E418" s="471"/>
      <c r="F418" s="471"/>
      <c r="G418" s="473" t="e">
        <f>F418/#REF!</f>
        <v>#REF!</v>
      </c>
      <c r="H418" s="471"/>
      <c r="I418" s="471"/>
      <c r="J418" s="471"/>
      <c r="AE418" s="471"/>
      <c r="AF418" s="471"/>
      <c r="AG418" s="471"/>
      <c r="AH418" s="471"/>
      <c r="AI418" s="471"/>
      <c r="AJ418" s="471"/>
      <c r="AK418" s="471"/>
      <c r="AL418" s="471"/>
      <c r="AM418" s="471"/>
      <c r="AN418" s="471"/>
      <c r="AO418" s="471"/>
      <c r="AP418" s="471"/>
      <c r="AQ418" s="471"/>
      <c r="AR418" s="471"/>
      <c r="AS418" s="471"/>
      <c r="AT418" s="471"/>
      <c r="AU418" s="471"/>
      <c r="AV418" s="471"/>
      <c r="AW418" s="471"/>
    </row>
    <row r="419" spans="2:49" x14ac:dyDescent="0.25">
      <c r="B419" s="471"/>
      <c r="C419" s="471"/>
      <c r="D419" s="471"/>
      <c r="E419" s="471"/>
      <c r="F419" s="471"/>
      <c r="G419" s="473" t="e">
        <f>F419/#REF!</f>
        <v>#REF!</v>
      </c>
      <c r="H419" s="471"/>
      <c r="I419" s="471"/>
      <c r="J419" s="471"/>
      <c r="AE419" s="471"/>
      <c r="AF419" s="471"/>
      <c r="AG419" s="471"/>
      <c r="AH419" s="471"/>
      <c r="AI419" s="471"/>
      <c r="AJ419" s="471"/>
      <c r="AK419" s="471"/>
      <c r="AL419" s="471"/>
      <c r="AM419" s="471"/>
      <c r="AN419" s="471"/>
      <c r="AO419" s="471"/>
      <c r="AP419" s="471"/>
      <c r="AQ419" s="471"/>
      <c r="AR419" s="471"/>
      <c r="AS419" s="471"/>
      <c r="AT419" s="471"/>
      <c r="AU419" s="471"/>
      <c r="AV419" s="471"/>
      <c r="AW419" s="471"/>
    </row>
    <row r="420" spans="2:49" x14ac:dyDescent="0.25">
      <c r="B420" s="471"/>
      <c r="C420" s="471"/>
      <c r="D420" s="471"/>
      <c r="E420" s="471"/>
      <c r="F420" s="471"/>
      <c r="G420" s="473" t="e">
        <f>F420/#REF!</f>
        <v>#REF!</v>
      </c>
      <c r="H420" s="471"/>
      <c r="I420" s="471"/>
      <c r="J420" s="471"/>
      <c r="AE420" s="471"/>
      <c r="AF420" s="471"/>
      <c r="AG420" s="471"/>
      <c r="AH420" s="471"/>
      <c r="AI420" s="471"/>
      <c r="AJ420" s="471"/>
      <c r="AK420" s="471"/>
      <c r="AL420" s="471"/>
      <c r="AM420" s="471"/>
      <c r="AN420" s="471"/>
      <c r="AO420" s="471"/>
      <c r="AP420" s="471"/>
      <c r="AQ420" s="471"/>
      <c r="AR420" s="471"/>
      <c r="AS420" s="471"/>
      <c r="AT420" s="471"/>
      <c r="AU420" s="471"/>
      <c r="AV420" s="471"/>
      <c r="AW420" s="471"/>
    </row>
    <row r="421" spans="2:49" x14ac:dyDescent="0.25">
      <c r="B421" s="471"/>
      <c r="C421" s="471"/>
      <c r="D421" s="471"/>
      <c r="E421" s="471"/>
      <c r="F421" s="471"/>
      <c r="G421" s="473" t="e">
        <f>F421/#REF!</f>
        <v>#REF!</v>
      </c>
      <c r="H421" s="471"/>
      <c r="I421" s="471"/>
      <c r="J421" s="471"/>
      <c r="AE421" s="471"/>
      <c r="AF421" s="471"/>
      <c r="AG421" s="471"/>
      <c r="AH421" s="471"/>
      <c r="AI421" s="471"/>
      <c r="AJ421" s="471"/>
      <c r="AK421" s="471"/>
      <c r="AL421" s="471"/>
      <c r="AM421" s="471"/>
      <c r="AN421" s="471"/>
      <c r="AO421" s="471"/>
      <c r="AP421" s="471"/>
      <c r="AQ421" s="471"/>
      <c r="AR421" s="471"/>
      <c r="AS421" s="471"/>
      <c r="AT421" s="471"/>
      <c r="AU421" s="471"/>
      <c r="AV421" s="471"/>
      <c r="AW421" s="471"/>
    </row>
    <row r="422" spans="2:49" x14ac:dyDescent="0.25">
      <c r="B422" s="471"/>
      <c r="C422" s="471"/>
      <c r="D422" s="471"/>
      <c r="E422" s="471"/>
      <c r="F422" s="471"/>
      <c r="G422" s="473" t="e">
        <f>F422/#REF!</f>
        <v>#REF!</v>
      </c>
      <c r="H422" s="471"/>
      <c r="I422" s="471"/>
      <c r="J422" s="471"/>
      <c r="AE422" s="471"/>
      <c r="AF422" s="471"/>
      <c r="AG422" s="471"/>
      <c r="AH422" s="471"/>
      <c r="AI422" s="471"/>
      <c r="AJ422" s="471"/>
      <c r="AK422" s="471"/>
      <c r="AL422" s="471"/>
      <c r="AM422" s="471"/>
      <c r="AN422" s="471"/>
      <c r="AO422" s="471"/>
      <c r="AP422" s="471"/>
      <c r="AQ422" s="471"/>
      <c r="AR422" s="471"/>
      <c r="AS422" s="471"/>
      <c r="AT422" s="471"/>
      <c r="AU422" s="471"/>
      <c r="AV422" s="471"/>
      <c r="AW422" s="471"/>
    </row>
    <row r="423" spans="2:49" x14ac:dyDescent="0.25">
      <c r="B423" s="471"/>
      <c r="C423" s="471"/>
      <c r="D423" s="471"/>
      <c r="E423" s="471"/>
      <c r="F423" s="471"/>
      <c r="G423" s="473" t="e">
        <f>F423/#REF!</f>
        <v>#REF!</v>
      </c>
      <c r="H423" s="471"/>
      <c r="I423" s="471"/>
      <c r="J423" s="471"/>
      <c r="AE423" s="471"/>
      <c r="AF423" s="471"/>
      <c r="AG423" s="471"/>
      <c r="AH423" s="471"/>
      <c r="AI423" s="471"/>
      <c r="AJ423" s="471"/>
      <c r="AK423" s="471"/>
      <c r="AL423" s="471"/>
      <c r="AM423" s="471"/>
      <c r="AN423" s="471"/>
      <c r="AO423" s="471"/>
      <c r="AP423" s="471"/>
      <c r="AQ423" s="471"/>
      <c r="AR423" s="471"/>
      <c r="AS423" s="471"/>
      <c r="AT423" s="471"/>
      <c r="AU423" s="471"/>
      <c r="AV423" s="471"/>
      <c r="AW423" s="471"/>
    </row>
    <row r="424" spans="2:49" x14ac:dyDescent="0.25">
      <c r="B424" s="471"/>
      <c r="C424" s="471"/>
      <c r="D424" s="471"/>
      <c r="E424" s="471"/>
      <c r="F424" s="471"/>
      <c r="G424" s="473" t="e">
        <f>F424/#REF!</f>
        <v>#REF!</v>
      </c>
      <c r="H424" s="471"/>
      <c r="I424" s="471"/>
      <c r="J424" s="471"/>
      <c r="AE424" s="471"/>
      <c r="AF424" s="471"/>
      <c r="AG424" s="471"/>
      <c r="AH424" s="471"/>
      <c r="AI424" s="471"/>
      <c r="AJ424" s="471"/>
      <c r="AK424" s="471"/>
      <c r="AL424" s="471"/>
      <c r="AM424" s="471"/>
      <c r="AN424" s="471"/>
      <c r="AO424" s="471"/>
      <c r="AP424" s="471"/>
      <c r="AQ424" s="471"/>
      <c r="AR424" s="471"/>
      <c r="AS424" s="471"/>
      <c r="AT424" s="471"/>
      <c r="AU424" s="471"/>
      <c r="AV424" s="471"/>
      <c r="AW424" s="471"/>
    </row>
    <row r="425" spans="2:49" x14ac:dyDescent="0.25">
      <c r="B425" s="471"/>
      <c r="C425" s="471"/>
      <c r="D425" s="471"/>
      <c r="E425" s="471"/>
      <c r="F425" s="471"/>
      <c r="G425" s="473" t="e">
        <f>F425/#REF!</f>
        <v>#REF!</v>
      </c>
      <c r="H425" s="471"/>
      <c r="I425" s="471"/>
      <c r="J425" s="471"/>
      <c r="AE425" s="471"/>
      <c r="AF425" s="471"/>
      <c r="AG425" s="471"/>
      <c r="AH425" s="471"/>
      <c r="AI425" s="471"/>
      <c r="AJ425" s="471"/>
      <c r="AK425" s="471"/>
      <c r="AL425" s="471"/>
      <c r="AM425" s="471"/>
      <c r="AN425" s="471"/>
      <c r="AO425" s="471"/>
      <c r="AP425" s="471"/>
      <c r="AQ425" s="471"/>
      <c r="AR425" s="471"/>
      <c r="AS425" s="471"/>
      <c r="AT425" s="471"/>
      <c r="AU425" s="471"/>
      <c r="AV425" s="471"/>
      <c r="AW425" s="471"/>
    </row>
    <row r="426" spans="2:49" x14ac:dyDescent="0.25">
      <c r="B426" s="471"/>
      <c r="C426" s="471"/>
      <c r="D426" s="471"/>
      <c r="E426" s="471"/>
      <c r="F426" s="471"/>
      <c r="G426" s="473" t="e">
        <f>F426/#REF!</f>
        <v>#REF!</v>
      </c>
      <c r="H426" s="471"/>
      <c r="I426" s="471"/>
      <c r="J426" s="471"/>
      <c r="AE426" s="471"/>
      <c r="AF426" s="471"/>
      <c r="AG426" s="471"/>
      <c r="AH426" s="471"/>
      <c r="AI426" s="471"/>
      <c r="AJ426" s="471"/>
      <c r="AK426" s="471"/>
      <c r="AL426" s="471"/>
      <c r="AM426" s="471"/>
      <c r="AN426" s="471"/>
      <c r="AO426" s="471"/>
      <c r="AP426" s="471"/>
      <c r="AQ426" s="471"/>
      <c r="AR426" s="471"/>
      <c r="AS426" s="471"/>
      <c r="AT426" s="471"/>
      <c r="AU426" s="471"/>
      <c r="AV426" s="471"/>
      <c r="AW426" s="471"/>
    </row>
    <row r="427" spans="2:49" ht="21" customHeight="1" x14ac:dyDescent="0.3">
      <c r="B427" s="126" t="s">
        <v>510</v>
      </c>
      <c r="C427" s="731" t="s">
        <v>503</v>
      </c>
      <c r="D427" s="731"/>
      <c r="E427" s="731"/>
      <c r="F427" s="731"/>
      <c r="G427" s="473" t="e">
        <f>F427/#REF!</f>
        <v>#REF!</v>
      </c>
      <c r="H427" s="471"/>
      <c r="I427" s="471"/>
      <c r="J427" s="471"/>
      <c r="AE427" s="471"/>
      <c r="AF427" s="471"/>
      <c r="AG427" s="471"/>
      <c r="AH427" s="471"/>
      <c r="AI427" s="471"/>
      <c r="AJ427" s="471"/>
      <c r="AK427" s="471"/>
      <c r="AL427" s="471"/>
      <c r="AM427" s="471"/>
      <c r="AN427" s="471"/>
      <c r="AO427" s="471"/>
      <c r="AP427" s="471"/>
      <c r="AQ427" s="471"/>
      <c r="AR427" s="471"/>
      <c r="AS427" s="471"/>
      <c r="AT427" s="471"/>
      <c r="AU427" s="471"/>
      <c r="AV427" s="471"/>
      <c r="AW427" s="471"/>
    </row>
    <row r="428" spans="2:49" ht="15.6" x14ac:dyDescent="0.3">
      <c r="B428" s="140" t="s">
        <v>440</v>
      </c>
      <c r="C428" s="475">
        <v>77000</v>
      </c>
      <c r="D428" s="475">
        <v>13018.75</v>
      </c>
      <c r="E428" s="475">
        <v>63981</v>
      </c>
      <c r="F428" s="475">
        <v>131374</v>
      </c>
      <c r="G428" s="473" t="e">
        <f>F428/#REF!</f>
        <v>#REF!</v>
      </c>
      <c r="H428" s="471"/>
      <c r="I428" s="471"/>
      <c r="J428" s="471"/>
      <c r="AE428" s="471"/>
      <c r="AF428" s="471"/>
      <c r="AG428" s="471"/>
      <c r="AH428" s="471"/>
      <c r="AI428" s="471"/>
      <c r="AJ428" s="471"/>
      <c r="AK428" s="471"/>
      <c r="AL428" s="471"/>
      <c r="AM428" s="471"/>
      <c r="AN428" s="471"/>
      <c r="AO428" s="471"/>
      <c r="AP428" s="471"/>
      <c r="AQ428" s="471"/>
      <c r="AR428" s="471"/>
      <c r="AS428" s="471"/>
      <c r="AT428" s="471"/>
      <c r="AU428" s="471"/>
      <c r="AV428" s="471"/>
      <c r="AW428" s="471"/>
    </row>
    <row r="429" spans="2:49" x14ac:dyDescent="0.25">
      <c r="B429" s="474" t="s">
        <v>441</v>
      </c>
      <c r="C429" s="472">
        <v>0</v>
      </c>
      <c r="D429" s="472">
        <v>0</v>
      </c>
      <c r="E429" s="472">
        <v>0</v>
      </c>
      <c r="F429" s="472">
        <v>57316</v>
      </c>
      <c r="G429" s="473" t="e">
        <f>F429/#REF!</f>
        <v>#REF!</v>
      </c>
      <c r="H429" s="471"/>
      <c r="I429" s="471"/>
      <c r="J429" s="471"/>
      <c r="AE429" s="471"/>
      <c r="AF429" s="471"/>
      <c r="AG429" s="471"/>
      <c r="AH429" s="471"/>
      <c r="AI429" s="471"/>
      <c r="AJ429" s="471"/>
      <c r="AK429" s="471"/>
      <c r="AL429" s="471"/>
      <c r="AM429" s="471"/>
      <c r="AN429" s="471"/>
      <c r="AO429" s="471"/>
      <c r="AP429" s="471"/>
      <c r="AQ429" s="471"/>
      <c r="AR429" s="471"/>
      <c r="AS429" s="471"/>
      <c r="AT429" s="471"/>
      <c r="AU429" s="471"/>
      <c r="AV429" s="471"/>
      <c r="AW429" s="471"/>
    </row>
    <row r="430" spans="2:49" x14ac:dyDescent="0.25">
      <c r="B430" s="156" t="s">
        <v>442</v>
      </c>
      <c r="C430" s="475">
        <v>0</v>
      </c>
      <c r="D430" s="475">
        <v>0</v>
      </c>
      <c r="E430" s="475">
        <v>0</v>
      </c>
      <c r="F430" s="475">
        <v>690</v>
      </c>
      <c r="G430" s="473" t="e">
        <f>F430/#REF!</f>
        <v>#REF!</v>
      </c>
      <c r="H430" s="471"/>
      <c r="I430" s="471"/>
      <c r="J430" s="471"/>
      <c r="AE430" s="471"/>
      <c r="AF430" s="471"/>
      <c r="AG430" s="471"/>
      <c r="AH430" s="471"/>
      <c r="AI430" s="471"/>
      <c r="AJ430" s="471"/>
      <c r="AK430" s="471"/>
      <c r="AL430" s="471"/>
      <c r="AM430" s="471"/>
      <c r="AN430" s="471"/>
      <c r="AO430" s="471"/>
      <c r="AP430" s="471"/>
      <c r="AQ430" s="471"/>
      <c r="AR430" s="471"/>
      <c r="AS430" s="471"/>
      <c r="AT430" s="471"/>
      <c r="AU430" s="471"/>
      <c r="AV430" s="471"/>
      <c r="AW430" s="471"/>
    </row>
    <row r="431" spans="2:49" x14ac:dyDescent="0.25">
      <c r="B431" s="474" t="s">
        <v>509</v>
      </c>
      <c r="C431" s="472">
        <v>0</v>
      </c>
      <c r="D431" s="472">
        <v>0</v>
      </c>
      <c r="E431" s="472">
        <v>0</v>
      </c>
      <c r="F431" s="472">
        <v>56626</v>
      </c>
      <c r="G431" s="473" t="e">
        <f>F431/#REF!</f>
        <v>#REF!</v>
      </c>
      <c r="H431" s="471"/>
      <c r="I431" s="471"/>
      <c r="J431" s="471"/>
      <c r="AE431" s="471"/>
      <c r="AF431" s="471"/>
      <c r="AG431" s="471"/>
      <c r="AH431" s="471"/>
      <c r="AI431" s="471"/>
      <c r="AJ431" s="471"/>
      <c r="AK431" s="471"/>
      <c r="AL431" s="471"/>
      <c r="AM431" s="471"/>
      <c r="AN431" s="471"/>
      <c r="AO431" s="471"/>
      <c r="AP431" s="471"/>
      <c r="AQ431" s="471"/>
      <c r="AR431" s="471"/>
      <c r="AS431" s="471"/>
      <c r="AT431" s="471"/>
      <c r="AU431" s="471"/>
      <c r="AV431" s="471"/>
      <c r="AW431" s="471"/>
    </row>
    <row r="432" spans="2:49" x14ac:dyDescent="0.25">
      <c r="B432" s="156" t="s">
        <v>443</v>
      </c>
      <c r="C432" s="475">
        <v>72000</v>
      </c>
      <c r="D432" s="475">
        <v>13018.75</v>
      </c>
      <c r="E432" s="475">
        <v>58981</v>
      </c>
      <c r="F432" s="475">
        <v>69352</v>
      </c>
      <c r="G432" s="473" t="e">
        <f>F432/#REF!</f>
        <v>#REF!</v>
      </c>
      <c r="H432" s="471"/>
      <c r="I432" s="471"/>
      <c r="J432" s="471"/>
      <c r="AE432" s="471"/>
      <c r="AF432" s="471"/>
      <c r="AG432" s="471"/>
      <c r="AH432" s="471"/>
      <c r="AI432" s="471"/>
      <c r="AJ432" s="471"/>
      <c r="AK432" s="471"/>
      <c r="AL432" s="471"/>
      <c r="AM432" s="471"/>
      <c r="AN432" s="471"/>
      <c r="AO432" s="471"/>
      <c r="AP432" s="471"/>
      <c r="AQ432" s="471"/>
      <c r="AR432" s="471"/>
      <c r="AS432" s="471"/>
      <c r="AT432" s="471"/>
      <c r="AU432" s="471"/>
      <c r="AV432" s="471"/>
      <c r="AW432" s="471"/>
    </row>
    <row r="433" spans="2:49" x14ac:dyDescent="0.25">
      <c r="B433" s="478" t="s">
        <v>444</v>
      </c>
      <c r="C433" s="479">
        <v>72000</v>
      </c>
      <c r="D433" s="479">
        <v>13018.75</v>
      </c>
      <c r="E433" s="479">
        <v>58981</v>
      </c>
      <c r="F433" s="479">
        <v>69352</v>
      </c>
      <c r="G433" s="473" t="e">
        <f>F433/#REF!</f>
        <v>#REF!</v>
      </c>
      <c r="H433" s="471"/>
      <c r="I433" s="471"/>
      <c r="J433" s="471"/>
      <c r="AE433" s="471"/>
      <c r="AF433" s="471"/>
      <c r="AG433" s="471"/>
      <c r="AH433" s="471"/>
      <c r="AI433" s="471"/>
      <c r="AJ433" s="471"/>
      <c r="AK433" s="471"/>
      <c r="AL433" s="471"/>
      <c r="AM433" s="471"/>
      <c r="AN433" s="471"/>
      <c r="AO433" s="471"/>
      <c r="AP433" s="471"/>
      <c r="AQ433" s="471"/>
      <c r="AR433" s="471"/>
      <c r="AS433" s="471"/>
      <c r="AT433" s="471"/>
      <c r="AU433" s="471"/>
      <c r="AV433" s="471"/>
      <c r="AW433" s="471"/>
    </row>
    <row r="434" spans="2:49" x14ac:dyDescent="0.25">
      <c r="B434" s="156" t="s">
        <v>445</v>
      </c>
      <c r="C434" s="475">
        <v>5000</v>
      </c>
      <c r="D434" s="475">
        <v>0</v>
      </c>
      <c r="E434" s="475">
        <v>5000</v>
      </c>
      <c r="F434" s="475">
        <v>4706</v>
      </c>
      <c r="G434" s="473" t="e">
        <f>F434/#REF!</f>
        <v>#REF!</v>
      </c>
      <c r="H434" s="471"/>
      <c r="I434" s="471"/>
      <c r="J434" s="471"/>
      <c r="AE434" s="471"/>
      <c r="AF434" s="471"/>
      <c r="AG434" s="471"/>
      <c r="AH434" s="471"/>
      <c r="AI434" s="471"/>
      <c r="AJ434" s="471"/>
      <c r="AK434" s="471"/>
      <c r="AL434" s="471"/>
      <c r="AM434" s="471"/>
      <c r="AN434" s="471"/>
      <c r="AO434" s="471"/>
      <c r="AP434" s="471"/>
      <c r="AQ434" s="471"/>
      <c r="AR434" s="471"/>
      <c r="AS434" s="471"/>
      <c r="AT434" s="471"/>
      <c r="AU434" s="471"/>
      <c r="AV434" s="471"/>
      <c r="AW434" s="471"/>
    </row>
    <row r="435" spans="2:49" x14ac:dyDescent="0.25">
      <c r="B435" s="474" t="s">
        <v>446</v>
      </c>
      <c r="C435" s="472">
        <v>5000</v>
      </c>
      <c r="D435" s="472">
        <v>0</v>
      </c>
      <c r="E435" s="472">
        <v>5000</v>
      </c>
      <c r="F435" s="472">
        <v>4706</v>
      </c>
      <c r="G435" s="473" t="e">
        <f>F435/#REF!</f>
        <v>#REF!</v>
      </c>
      <c r="H435" s="471"/>
      <c r="I435" s="471"/>
      <c r="J435" s="471"/>
      <c r="AE435" s="471"/>
      <c r="AF435" s="471"/>
      <c r="AG435" s="471"/>
      <c r="AH435" s="471"/>
      <c r="AI435" s="471"/>
      <c r="AJ435" s="471"/>
      <c r="AK435" s="471"/>
      <c r="AL435" s="471"/>
      <c r="AM435" s="471"/>
      <c r="AN435" s="471"/>
      <c r="AO435" s="471"/>
      <c r="AP435" s="471"/>
      <c r="AQ435" s="471"/>
      <c r="AR435" s="471"/>
      <c r="AS435" s="471"/>
      <c r="AT435" s="471"/>
      <c r="AU435" s="471"/>
      <c r="AV435" s="471"/>
      <c r="AW435" s="471"/>
    </row>
    <row r="436" spans="2:49" x14ac:dyDescent="0.25">
      <c r="C436" s="475"/>
      <c r="D436" s="475"/>
      <c r="E436" s="475"/>
      <c r="F436" s="475"/>
      <c r="G436" s="473" t="e">
        <f>F436/#REF!</f>
        <v>#REF!</v>
      </c>
      <c r="H436" s="471"/>
      <c r="I436" s="471"/>
      <c r="J436" s="471"/>
      <c r="AE436" s="471"/>
      <c r="AF436" s="471"/>
      <c r="AG436" s="471"/>
      <c r="AH436" s="471"/>
      <c r="AI436" s="471"/>
      <c r="AJ436" s="471"/>
      <c r="AK436" s="471"/>
      <c r="AL436" s="471"/>
      <c r="AM436" s="471"/>
      <c r="AN436" s="471"/>
      <c r="AO436" s="471"/>
      <c r="AP436" s="471"/>
      <c r="AQ436" s="471"/>
      <c r="AR436" s="471"/>
      <c r="AS436" s="471"/>
      <c r="AT436" s="471"/>
      <c r="AU436" s="471"/>
      <c r="AV436" s="471"/>
      <c r="AW436" s="471"/>
    </row>
    <row r="437" spans="2:49" ht="15.6" x14ac:dyDescent="0.3">
      <c r="B437" s="141" t="s">
        <v>447</v>
      </c>
      <c r="C437" s="472">
        <v>-637125</v>
      </c>
      <c r="D437" s="472">
        <v>-175630.13</v>
      </c>
      <c r="E437" s="472">
        <v>-461495</v>
      </c>
      <c r="F437" s="472">
        <v>-884493</v>
      </c>
      <c r="G437" s="473" t="e">
        <f>F437/#REF!</f>
        <v>#REF!</v>
      </c>
      <c r="H437" s="471"/>
      <c r="I437" s="471"/>
      <c r="J437" s="471"/>
      <c r="AE437" s="471"/>
      <c r="AF437" s="471"/>
      <c r="AG437" s="471"/>
      <c r="AH437" s="471"/>
      <c r="AI437" s="471"/>
      <c r="AJ437" s="471"/>
      <c r="AK437" s="471"/>
      <c r="AL437" s="471"/>
      <c r="AM437" s="471"/>
      <c r="AN437" s="471"/>
      <c r="AO437" s="471"/>
      <c r="AP437" s="471"/>
      <c r="AQ437" s="471"/>
      <c r="AR437" s="471"/>
      <c r="AS437" s="471"/>
      <c r="AT437" s="471"/>
      <c r="AU437" s="471"/>
      <c r="AV437" s="471"/>
      <c r="AW437" s="471"/>
    </row>
    <row r="438" spans="2:49" ht="14.4" x14ac:dyDescent="0.3">
      <c r="B438" s="119" t="s">
        <v>448</v>
      </c>
      <c r="C438" s="138">
        <v>-581695</v>
      </c>
      <c r="D438" s="138">
        <v>-129224.85</v>
      </c>
      <c r="E438" s="138">
        <v>-452470</v>
      </c>
      <c r="F438" s="138">
        <v>-623965</v>
      </c>
      <c r="G438" s="473" t="e">
        <f>F438/#REF!</f>
        <v>#REF!</v>
      </c>
      <c r="H438" s="471"/>
      <c r="I438" s="471"/>
      <c r="J438" s="471"/>
      <c r="AE438" s="471"/>
      <c r="AF438" s="471"/>
      <c r="AG438" s="471"/>
      <c r="AH438" s="471"/>
      <c r="AI438" s="471"/>
      <c r="AJ438" s="471"/>
      <c r="AK438" s="471"/>
      <c r="AL438" s="471"/>
      <c r="AM438" s="471"/>
      <c r="AN438" s="471"/>
      <c r="AO438" s="471"/>
      <c r="AP438" s="471"/>
      <c r="AQ438" s="471"/>
      <c r="AR438" s="471"/>
      <c r="AS438" s="471"/>
      <c r="AT438" s="471"/>
      <c r="AU438" s="471"/>
      <c r="AV438" s="471"/>
      <c r="AW438" s="471"/>
    </row>
    <row r="439" spans="2:49" x14ac:dyDescent="0.25">
      <c r="B439" s="474" t="s">
        <v>449</v>
      </c>
      <c r="C439" s="472">
        <v>-480285</v>
      </c>
      <c r="D439" s="472">
        <v>-106728.25</v>
      </c>
      <c r="E439" s="472">
        <v>-373557</v>
      </c>
      <c r="F439" s="472">
        <v>-515431</v>
      </c>
      <c r="G439" s="473" t="e">
        <f>F439/#REF!</f>
        <v>#REF!</v>
      </c>
      <c r="H439" s="471"/>
      <c r="I439" s="471"/>
      <c r="J439" s="471"/>
      <c r="AE439" s="471"/>
      <c r="AF439" s="471"/>
      <c r="AG439" s="471"/>
      <c r="AH439" s="471"/>
      <c r="AI439" s="471"/>
      <c r="AJ439" s="471"/>
      <c r="AK439" s="471"/>
      <c r="AL439" s="471"/>
      <c r="AM439" s="471"/>
      <c r="AN439" s="471"/>
      <c r="AO439" s="471"/>
      <c r="AP439" s="471"/>
      <c r="AQ439" s="471"/>
      <c r="AR439" s="471"/>
      <c r="AS439" s="471"/>
      <c r="AT439" s="471"/>
      <c r="AU439" s="471"/>
      <c r="AV439" s="471"/>
      <c r="AW439" s="471"/>
    </row>
    <row r="440" spans="2:49" x14ac:dyDescent="0.25">
      <c r="B440" s="156" t="s">
        <v>450</v>
      </c>
      <c r="C440" s="475">
        <v>-416185</v>
      </c>
      <c r="D440" s="475">
        <v>-74004.83</v>
      </c>
      <c r="E440" s="475">
        <v>-342180</v>
      </c>
      <c r="F440" s="475">
        <v>-325935</v>
      </c>
      <c r="G440" s="473" t="e">
        <f>F440/#REF!</f>
        <v>#REF!</v>
      </c>
      <c r="H440" s="471"/>
      <c r="I440" s="471"/>
      <c r="J440" s="471"/>
      <c r="AE440" s="471"/>
      <c r="AF440" s="471"/>
      <c r="AG440" s="471"/>
      <c r="AH440" s="471"/>
      <c r="AI440" s="471"/>
      <c r="AJ440" s="471"/>
      <c r="AK440" s="471"/>
      <c r="AL440" s="471"/>
      <c r="AM440" s="471"/>
      <c r="AN440" s="471"/>
      <c r="AO440" s="471"/>
      <c r="AP440" s="471"/>
      <c r="AQ440" s="471"/>
      <c r="AR440" s="471"/>
      <c r="AS440" s="471"/>
      <c r="AT440" s="471"/>
      <c r="AU440" s="471"/>
      <c r="AV440" s="471"/>
      <c r="AW440" s="471"/>
    </row>
    <row r="441" spans="2:49" x14ac:dyDescent="0.25">
      <c r="B441" s="474" t="s">
        <v>451</v>
      </c>
      <c r="C441" s="472">
        <v>0</v>
      </c>
      <c r="D441" s="472">
        <v>-17773.310000000001</v>
      </c>
      <c r="E441" s="472">
        <v>17773</v>
      </c>
      <c r="F441" s="472">
        <v>-117977</v>
      </c>
      <c r="G441" s="473" t="e">
        <f>F441/#REF!</f>
        <v>#REF!</v>
      </c>
      <c r="H441" s="471"/>
      <c r="I441" s="471"/>
      <c r="J441" s="471"/>
      <c r="AE441" s="471"/>
      <c r="AF441" s="471"/>
      <c r="AG441" s="471"/>
      <c r="AH441" s="471"/>
      <c r="AI441" s="471"/>
      <c r="AJ441" s="471"/>
      <c r="AK441" s="471"/>
      <c r="AL441" s="471"/>
      <c r="AM441" s="471"/>
      <c r="AN441" s="471"/>
      <c r="AO441" s="471"/>
      <c r="AP441" s="471"/>
      <c r="AQ441" s="471"/>
      <c r="AR441" s="471"/>
      <c r="AS441" s="471"/>
      <c r="AT441" s="471"/>
      <c r="AU441" s="471"/>
      <c r="AV441" s="471"/>
      <c r="AW441" s="471"/>
    </row>
    <row r="442" spans="2:49" x14ac:dyDescent="0.25">
      <c r="B442" s="156" t="s">
        <v>452</v>
      </c>
      <c r="C442" s="475">
        <v>-67670</v>
      </c>
      <c r="D442" s="475">
        <v>-15704.61</v>
      </c>
      <c r="E442" s="475">
        <v>-51965</v>
      </c>
      <c r="F442" s="475">
        <v>-93901</v>
      </c>
      <c r="G442" s="473" t="e">
        <f>F442/#REF!</f>
        <v>#REF!</v>
      </c>
      <c r="H442" s="471"/>
      <c r="I442" s="471"/>
      <c r="J442" s="471"/>
      <c r="AE442" s="471"/>
      <c r="AF442" s="471"/>
      <c r="AG442" s="471"/>
      <c r="AH442" s="471"/>
      <c r="AI442" s="471"/>
      <c r="AJ442" s="471"/>
      <c r="AK442" s="471"/>
      <c r="AL442" s="471"/>
      <c r="AM442" s="471"/>
      <c r="AN442" s="471"/>
      <c r="AO442" s="471"/>
      <c r="AP442" s="471"/>
      <c r="AQ442" s="471"/>
      <c r="AR442" s="471"/>
      <c r="AS442" s="471"/>
      <c r="AT442" s="471"/>
      <c r="AU442" s="471"/>
      <c r="AV442" s="471"/>
      <c r="AW442" s="471"/>
    </row>
    <row r="443" spans="2:49" x14ac:dyDescent="0.25">
      <c r="B443" s="474" t="s">
        <v>453</v>
      </c>
      <c r="C443" s="472">
        <v>0</v>
      </c>
      <c r="D443" s="472">
        <v>0</v>
      </c>
      <c r="E443" s="472">
        <v>0</v>
      </c>
      <c r="F443" s="472">
        <v>7479</v>
      </c>
      <c r="G443" s="473" t="e">
        <f>F443/#REF!</f>
        <v>#REF!</v>
      </c>
      <c r="H443" s="471"/>
      <c r="I443" s="471"/>
      <c r="J443" s="471"/>
      <c r="AE443" s="471"/>
      <c r="AF443" s="471"/>
      <c r="AG443" s="471"/>
      <c r="AH443" s="471"/>
      <c r="AI443" s="471"/>
      <c r="AJ443" s="471"/>
      <c r="AK443" s="471"/>
      <c r="AL443" s="471"/>
      <c r="AM443" s="471"/>
      <c r="AN443" s="471"/>
      <c r="AO443" s="471"/>
      <c r="AP443" s="471"/>
      <c r="AQ443" s="471"/>
      <c r="AR443" s="471"/>
      <c r="AS443" s="471"/>
      <c r="AT443" s="471"/>
      <c r="AU443" s="471"/>
      <c r="AV443" s="471"/>
      <c r="AW443" s="471"/>
    </row>
    <row r="444" spans="2:49" x14ac:dyDescent="0.25">
      <c r="B444" s="156" t="s">
        <v>454</v>
      </c>
      <c r="C444" s="475">
        <v>3570</v>
      </c>
      <c r="D444" s="475">
        <v>0</v>
      </c>
      <c r="E444" s="475">
        <v>3570</v>
      </c>
      <c r="F444" s="475">
        <v>10463</v>
      </c>
      <c r="G444" s="473" t="e">
        <f>F444/#REF!</f>
        <v>#REF!</v>
      </c>
      <c r="H444" s="471"/>
      <c r="I444" s="471"/>
      <c r="J444" s="471"/>
      <c r="AE444" s="471"/>
      <c r="AF444" s="471"/>
      <c r="AG444" s="471"/>
      <c r="AH444" s="471"/>
      <c r="AI444" s="471"/>
      <c r="AJ444" s="471"/>
      <c r="AK444" s="471"/>
      <c r="AL444" s="471"/>
      <c r="AM444" s="471"/>
      <c r="AN444" s="471"/>
      <c r="AO444" s="471"/>
      <c r="AP444" s="471"/>
      <c r="AQ444" s="471"/>
      <c r="AR444" s="471"/>
      <c r="AS444" s="471"/>
      <c r="AT444" s="471"/>
      <c r="AU444" s="471"/>
      <c r="AV444" s="471"/>
      <c r="AW444" s="471"/>
    </row>
    <row r="445" spans="2:49" x14ac:dyDescent="0.25">
      <c r="B445" s="474" t="s">
        <v>456</v>
      </c>
      <c r="C445" s="472">
        <v>0</v>
      </c>
      <c r="D445" s="472">
        <v>754.5</v>
      </c>
      <c r="E445" s="472">
        <v>-754</v>
      </c>
      <c r="F445" s="472">
        <v>4440</v>
      </c>
      <c r="G445" s="473" t="e">
        <f>F445/#REF!</f>
        <v>#REF!</v>
      </c>
      <c r="H445" s="471"/>
      <c r="I445" s="471"/>
      <c r="J445" s="471"/>
      <c r="AE445" s="471"/>
      <c r="AF445" s="471"/>
      <c r="AG445" s="471"/>
      <c r="AH445" s="471"/>
      <c r="AI445" s="471"/>
      <c r="AJ445" s="471"/>
      <c r="AK445" s="471"/>
      <c r="AL445" s="471"/>
      <c r="AM445" s="471"/>
      <c r="AN445" s="471"/>
      <c r="AO445" s="471"/>
      <c r="AP445" s="471"/>
      <c r="AQ445" s="471"/>
      <c r="AR445" s="471"/>
      <c r="AS445" s="471"/>
      <c r="AT445" s="471"/>
      <c r="AU445" s="471"/>
      <c r="AV445" s="471"/>
      <c r="AW445" s="471"/>
    </row>
    <row r="446" spans="2:49" ht="14.4" x14ac:dyDescent="0.3">
      <c r="B446" s="119" t="s">
        <v>457</v>
      </c>
      <c r="C446" s="138">
        <v>-101410</v>
      </c>
      <c r="D446" s="138">
        <v>-22496.6</v>
      </c>
      <c r="E446" s="138">
        <v>-78913</v>
      </c>
      <c r="F446" s="138">
        <v>-108534</v>
      </c>
      <c r="G446" s="473" t="e">
        <f>F446/#REF!</f>
        <v>#REF!</v>
      </c>
      <c r="H446" s="471"/>
      <c r="I446" s="471"/>
      <c r="J446" s="471"/>
      <c r="AE446" s="471"/>
      <c r="AF446" s="471"/>
      <c r="AG446" s="471"/>
      <c r="AH446" s="471"/>
      <c r="AI446" s="471"/>
      <c r="AJ446" s="471"/>
      <c r="AK446" s="471"/>
      <c r="AL446" s="471"/>
      <c r="AM446" s="471"/>
      <c r="AN446" s="471"/>
      <c r="AO446" s="471"/>
      <c r="AP446" s="471"/>
      <c r="AQ446" s="471"/>
      <c r="AR446" s="471"/>
      <c r="AS446" s="471"/>
      <c r="AT446" s="471"/>
      <c r="AU446" s="471"/>
      <c r="AV446" s="471"/>
      <c r="AW446" s="471"/>
    </row>
    <row r="447" spans="2:49" x14ac:dyDescent="0.25">
      <c r="B447" s="474" t="s">
        <v>458</v>
      </c>
      <c r="C447" s="472">
        <v>-83415</v>
      </c>
      <c r="D447" s="472">
        <v>-18533.38</v>
      </c>
      <c r="E447" s="472">
        <v>-64882</v>
      </c>
      <c r="F447" s="472">
        <v>-91701</v>
      </c>
      <c r="G447" s="473" t="e">
        <f>F447/#REF!</f>
        <v>#REF!</v>
      </c>
      <c r="H447" s="471"/>
      <c r="I447" s="471"/>
      <c r="J447" s="471"/>
      <c r="AE447" s="471"/>
      <c r="AF447" s="471"/>
      <c r="AG447" s="471"/>
      <c r="AH447" s="471"/>
      <c r="AI447" s="471"/>
      <c r="AJ447" s="471"/>
      <c r="AK447" s="471"/>
      <c r="AL447" s="471"/>
      <c r="AM447" s="471"/>
      <c r="AN447" s="471"/>
      <c r="AO447" s="471"/>
      <c r="AP447" s="471"/>
      <c r="AQ447" s="471"/>
      <c r="AR447" s="471"/>
      <c r="AS447" s="471"/>
      <c r="AT447" s="471"/>
      <c r="AU447" s="471"/>
      <c r="AV447" s="471"/>
      <c r="AW447" s="471"/>
    </row>
    <row r="448" spans="2:49" x14ac:dyDescent="0.25">
      <c r="B448" s="156" t="s">
        <v>459</v>
      </c>
      <c r="C448" s="475">
        <v>-83415</v>
      </c>
      <c r="D448" s="475">
        <v>-18533.38</v>
      </c>
      <c r="E448" s="475">
        <v>-64882</v>
      </c>
      <c r="F448" s="475">
        <v>-93197</v>
      </c>
      <c r="G448" s="473" t="e">
        <f>F448/#REF!</f>
        <v>#REF!</v>
      </c>
      <c r="H448" s="471"/>
      <c r="I448" s="471"/>
      <c r="J448" s="471"/>
      <c r="AE448" s="471"/>
      <c r="AF448" s="471"/>
      <c r="AG448" s="471"/>
      <c r="AH448" s="471"/>
      <c r="AI448" s="471"/>
      <c r="AJ448" s="471"/>
      <c r="AK448" s="471"/>
      <c r="AL448" s="471"/>
      <c r="AM448" s="471"/>
      <c r="AN448" s="471"/>
      <c r="AO448" s="471"/>
      <c r="AP448" s="471"/>
      <c r="AQ448" s="471"/>
      <c r="AR448" s="471"/>
      <c r="AS448" s="471"/>
      <c r="AT448" s="471"/>
      <c r="AU448" s="471"/>
      <c r="AV448" s="471"/>
      <c r="AW448" s="471"/>
    </row>
    <row r="449" spans="2:49" x14ac:dyDescent="0.25">
      <c r="B449" s="474" t="s">
        <v>460</v>
      </c>
      <c r="C449" s="472">
        <v>0</v>
      </c>
      <c r="D449" s="472">
        <v>0</v>
      </c>
      <c r="E449" s="472">
        <v>0</v>
      </c>
      <c r="F449" s="472">
        <v>1495</v>
      </c>
      <c r="G449" s="473" t="e">
        <f>F449/#REF!</f>
        <v>#REF!</v>
      </c>
      <c r="H449" s="471"/>
      <c r="I449" s="471"/>
      <c r="J449" s="471"/>
      <c r="AE449" s="471"/>
      <c r="AF449" s="471"/>
      <c r="AG449" s="471"/>
      <c r="AH449" s="471"/>
      <c r="AI449" s="471"/>
      <c r="AJ449" s="471"/>
      <c r="AK449" s="471"/>
      <c r="AL449" s="471"/>
      <c r="AM449" s="471"/>
      <c r="AN449" s="471"/>
      <c r="AO449" s="471"/>
      <c r="AP449" s="471"/>
      <c r="AQ449" s="471"/>
      <c r="AR449" s="471"/>
      <c r="AS449" s="471"/>
      <c r="AT449" s="471"/>
      <c r="AU449" s="471"/>
      <c r="AV449" s="471"/>
      <c r="AW449" s="471"/>
    </row>
    <row r="450" spans="2:49" x14ac:dyDescent="0.25">
      <c r="B450" s="156" t="s">
        <v>461</v>
      </c>
      <c r="C450" s="475">
        <v>-17995</v>
      </c>
      <c r="D450" s="475">
        <v>-3963.22</v>
      </c>
      <c r="E450" s="475">
        <v>-14032</v>
      </c>
      <c r="F450" s="475">
        <v>-16833</v>
      </c>
      <c r="G450" s="473" t="e">
        <f>F450/#REF!</f>
        <v>#REF!</v>
      </c>
      <c r="H450" s="471"/>
      <c r="I450" s="471"/>
      <c r="J450" s="471"/>
      <c r="AE450" s="471"/>
      <c r="AF450" s="471"/>
      <c r="AG450" s="471"/>
      <c r="AH450" s="471"/>
      <c r="AI450" s="471"/>
      <c r="AJ450" s="471"/>
      <c r="AK450" s="471"/>
      <c r="AL450" s="471"/>
      <c r="AM450" s="471"/>
      <c r="AN450" s="471"/>
      <c r="AO450" s="471"/>
      <c r="AP450" s="471"/>
      <c r="AQ450" s="471"/>
      <c r="AR450" s="471"/>
      <c r="AS450" s="471"/>
      <c r="AT450" s="471"/>
      <c r="AU450" s="471"/>
      <c r="AV450" s="471"/>
      <c r="AW450" s="471"/>
    </row>
    <row r="451" spans="2:49" x14ac:dyDescent="0.25">
      <c r="B451" s="474" t="s">
        <v>462</v>
      </c>
      <c r="C451" s="472">
        <v>-7402</v>
      </c>
      <c r="D451" s="472">
        <v>-1631.26</v>
      </c>
      <c r="E451" s="472">
        <v>-5771</v>
      </c>
      <c r="F451" s="472">
        <v>-7068</v>
      </c>
      <c r="G451" s="473" t="e">
        <f>F451/#REF!</f>
        <v>#REF!</v>
      </c>
      <c r="H451" s="471"/>
      <c r="I451" s="471"/>
      <c r="J451" s="471"/>
      <c r="AE451" s="471"/>
      <c r="AF451" s="471"/>
      <c r="AG451" s="471"/>
      <c r="AH451" s="471"/>
      <c r="AI451" s="471"/>
      <c r="AJ451" s="471"/>
      <c r="AK451" s="471"/>
      <c r="AL451" s="471"/>
      <c r="AM451" s="471"/>
      <c r="AN451" s="471"/>
      <c r="AO451" s="471"/>
      <c r="AP451" s="471"/>
      <c r="AQ451" s="471"/>
      <c r="AR451" s="471"/>
      <c r="AS451" s="471"/>
      <c r="AT451" s="471"/>
      <c r="AU451" s="471"/>
      <c r="AV451" s="471"/>
      <c r="AW451" s="471"/>
    </row>
    <row r="452" spans="2:49" x14ac:dyDescent="0.25">
      <c r="B452" s="156" t="s">
        <v>463</v>
      </c>
      <c r="C452" s="475">
        <v>-9191</v>
      </c>
      <c r="D452" s="475">
        <v>-2025.65</v>
      </c>
      <c r="E452" s="475">
        <v>-7165</v>
      </c>
      <c r="F452" s="475">
        <v>-8926</v>
      </c>
      <c r="G452" s="473" t="e">
        <f>F452/#REF!</f>
        <v>#REF!</v>
      </c>
      <c r="H452" s="471"/>
      <c r="I452" s="471"/>
      <c r="J452" s="471"/>
      <c r="AE452" s="471"/>
      <c r="AF452" s="471"/>
      <c r="AG452" s="471"/>
      <c r="AH452" s="471"/>
      <c r="AI452" s="471"/>
      <c r="AJ452" s="471"/>
      <c r="AK452" s="471"/>
      <c r="AL452" s="471"/>
      <c r="AM452" s="471"/>
      <c r="AN452" s="471"/>
      <c r="AO452" s="471"/>
      <c r="AP452" s="471"/>
      <c r="AQ452" s="471"/>
      <c r="AR452" s="471"/>
      <c r="AS452" s="471"/>
      <c r="AT452" s="471"/>
      <c r="AU452" s="471"/>
      <c r="AV452" s="471"/>
      <c r="AW452" s="471"/>
    </row>
    <row r="453" spans="2:49" x14ac:dyDescent="0.25">
      <c r="B453" s="474" t="s">
        <v>464</v>
      </c>
      <c r="C453" s="472">
        <v>-1211</v>
      </c>
      <c r="D453" s="472">
        <v>-268.68</v>
      </c>
      <c r="E453" s="472">
        <v>-942</v>
      </c>
      <c r="F453" s="472">
        <v>-899</v>
      </c>
      <c r="G453" s="473" t="e">
        <f>F453/#REF!</f>
        <v>#REF!</v>
      </c>
      <c r="H453" s="471"/>
      <c r="I453" s="471"/>
      <c r="J453" s="471"/>
      <c r="AE453" s="471"/>
      <c r="AF453" s="471"/>
      <c r="AG453" s="471"/>
      <c r="AH453" s="471"/>
      <c r="AI453" s="471"/>
      <c r="AJ453" s="471"/>
      <c r="AK453" s="471"/>
      <c r="AL453" s="471"/>
      <c r="AM453" s="471"/>
      <c r="AN453" s="471"/>
      <c r="AO453" s="471"/>
      <c r="AP453" s="471"/>
      <c r="AQ453" s="471"/>
      <c r="AR453" s="471"/>
      <c r="AS453" s="471"/>
      <c r="AT453" s="471"/>
      <c r="AU453" s="471"/>
      <c r="AV453" s="471"/>
      <c r="AW453" s="471"/>
    </row>
    <row r="454" spans="2:49" x14ac:dyDescent="0.25">
      <c r="B454" s="156" t="s">
        <v>465</v>
      </c>
      <c r="C454" s="475">
        <v>-191</v>
      </c>
      <c r="D454" s="475">
        <v>-37.630000000000003</v>
      </c>
      <c r="E454" s="475">
        <v>-153</v>
      </c>
      <c r="F454" s="475">
        <v>-188</v>
      </c>
      <c r="G454" s="473" t="e">
        <f>F454/#REF!</f>
        <v>#REF!</v>
      </c>
      <c r="H454" s="471"/>
      <c r="I454" s="471"/>
      <c r="J454" s="471"/>
      <c r="AE454" s="471"/>
      <c r="AF454" s="471"/>
      <c r="AG454" s="471"/>
      <c r="AH454" s="471"/>
      <c r="AI454" s="471"/>
      <c r="AJ454" s="471"/>
      <c r="AK454" s="471"/>
      <c r="AL454" s="471"/>
      <c r="AM454" s="471"/>
      <c r="AN454" s="471"/>
      <c r="AO454" s="471"/>
      <c r="AP454" s="471"/>
      <c r="AQ454" s="471"/>
      <c r="AR454" s="471"/>
      <c r="AS454" s="471"/>
      <c r="AT454" s="471"/>
      <c r="AU454" s="471"/>
      <c r="AV454" s="471"/>
      <c r="AW454" s="471"/>
    </row>
    <row r="455" spans="2:49" x14ac:dyDescent="0.25">
      <c r="B455" s="474" t="s">
        <v>466</v>
      </c>
      <c r="C455" s="472">
        <v>0</v>
      </c>
      <c r="D455" s="472">
        <v>0</v>
      </c>
      <c r="E455" s="472">
        <v>0</v>
      </c>
      <c r="F455" s="472">
        <v>249</v>
      </c>
      <c r="G455" s="473" t="e">
        <f>F455/#REF!</f>
        <v>#REF!</v>
      </c>
      <c r="H455" s="471"/>
      <c r="I455" s="471"/>
      <c r="J455" s="471"/>
      <c r="AE455" s="471"/>
      <c r="AF455" s="471"/>
      <c r="AG455" s="471"/>
      <c r="AH455" s="471"/>
      <c r="AI455" s="471"/>
      <c r="AJ455" s="471"/>
      <c r="AK455" s="471"/>
      <c r="AL455" s="471"/>
      <c r="AM455" s="471"/>
      <c r="AN455" s="471"/>
      <c r="AO455" s="471"/>
      <c r="AP455" s="471"/>
      <c r="AQ455" s="471"/>
      <c r="AR455" s="471"/>
      <c r="AS455" s="471"/>
      <c r="AT455" s="471"/>
      <c r="AU455" s="471"/>
      <c r="AV455" s="471"/>
      <c r="AW455" s="471"/>
    </row>
    <row r="456" spans="2:49" ht="14.4" x14ac:dyDescent="0.3">
      <c r="B456" s="119" t="s">
        <v>467</v>
      </c>
      <c r="C456" s="138">
        <v>-39150</v>
      </c>
      <c r="D456" s="138">
        <v>-20340.3</v>
      </c>
      <c r="E456" s="138">
        <v>-18810</v>
      </c>
      <c r="F456" s="138">
        <v>-161526</v>
      </c>
      <c r="G456" s="473" t="e">
        <f>F456/#REF!</f>
        <v>#REF!</v>
      </c>
      <c r="H456" s="471"/>
      <c r="I456" s="471"/>
      <c r="J456" s="471"/>
      <c r="AE456" s="471"/>
      <c r="AF456" s="471"/>
      <c r="AG456" s="471"/>
      <c r="AH456" s="471"/>
      <c r="AI456" s="471"/>
      <c r="AJ456" s="471"/>
      <c r="AK456" s="471"/>
      <c r="AL456" s="471"/>
      <c r="AM456" s="471"/>
      <c r="AN456" s="471"/>
      <c r="AO456" s="471"/>
      <c r="AP456" s="471"/>
      <c r="AQ456" s="471"/>
      <c r="AR456" s="471"/>
      <c r="AS456" s="471"/>
      <c r="AT456" s="471"/>
      <c r="AU456" s="471"/>
      <c r="AV456" s="471"/>
      <c r="AW456" s="471"/>
    </row>
    <row r="457" spans="2:49" x14ac:dyDescent="0.25">
      <c r="B457" s="474" t="s">
        <v>468</v>
      </c>
      <c r="C457" s="472">
        <v>-500</v>
      </c>
      <c r="D457" s="472">
        <v>0</v>
      </c>
      <c r="E457" s="472">
        <v>-500</v>
      </c>
      <c r="F457" s="472">
        <v>0</v>
      </c>
      <c r="G457" s="473" t="e">
        <f>F457/#REF!</f>
        <v>#REF!</v>
      </c>
      <c r="H457" s="471"/>
      <c r="I457" s="471"/>
      <c r="J457" s="471"/>
      <c r="AE457" s="471"/>
      <c r="AF457" s="471"/>
      <c r="AG457" s="471"/>
      <c r="AH457" s="471"/>
      <c r="AI457" s="471"/>
      <c r="AJ457" s="471"/>
      <c r="AK457" s="471"/>
      <c r="AL457" s="471"/>
      <c r="AM457" s="471"/>
      <c r="AN457" s="471"/>
      <c r="AO457" s="471"/>
      <c r="AP457" s="471"/>
      <c r="AQ457" s="471"/>
      <c r="AR457" s="471"/>
      <c r="AS457" s="471"/>
      <c r="AT457" s="471"/>
      <c r="AU457" s="471"/>
      <c r="AV457" s="471"/>
      <c r="AW457" s="471"/>
    </row>
    <row r="458" spans="2:49" x14ac:dyDescent="0.25">
      <c r="B458" s="156" t="s">
        <v>469</v>
      </c>
      <c r="C458" s="475">
        <v>-300</v>
      </c>
      <c r="D458" s="475">
        <v>-696</v>
      </c>
      <c r="E458" s="475">
        <v>396</v>
      </c>
      <c r="F458" s="475">
        <v>-15036</v>
      </c>
      <c r="G458" s="473" t="e">
        <f>F458/#REF!</f>
        <v>#REF!</v>
      </c>
      <c r="H458" s="471"/>
      <c r="I458" s="471"/>
      <c r="J458" s="471"/>
      <c r="AE458" s="471"/>
      <c r="AF458" s="471"/>
      <c r="AG458" s="471"/>
      <c r="AH458" s="471"/>
      <c r="AI458" s="471"/>
      <c r="AJ458" s="471"/>
      <c r="AK458" s="471"/>
      <c r="AL458" s="471"/>
      <c r="AM458" s="471"/>
      <c r="AN458" s="471"/>
      <c r="AO458" s="471"/>
      <c r="AP458" s="471"/>
      <c r="AQ458" s="471"/>
      <c r="AR458" s="471"/>
      <c r="AS458" s="471"/>
      <c r="AT458" s="471"/>
      <c r="AU458" s="471"/>
      <c r="AV458" s="471"/>
      <c r="AW458" s="471"/>
    </row>
    <row r="459" spans="2:49" x14ac:dyDescent="0.25">
      <c r="B459" s="474" t="s">
        <v>470</v>
      </c>
      <c r="C459" s="472">
        <v>-9000</v>
      </c>
      <c r="D459" s="472">
        <v>-2252.58</v>
      </c>
      <c r="E459" s="472">
        <v>-6747</v>
      </c>
      <c r="F459" s="472">
        <v>-10181</v>
      </c>
      <c r="G459" s="473" t="e">
        <f>F459/#REF!</f>
        <v>#REF!</v>
      </c>
      <c r="H459" s="471"/>
      <c r="I459" s="471"/>
      <c r="J459" s="471"/>
      <c r="AE459" s="471"/>
      <c r="AF459" s="471"/>
      <c r="AG459" s="471"/>
      <c r="AH459" s="471"/>
      <c r="AI459" s="471"/>
      <c r="AJ459" s="471"/>
      <c r="AK459" s="471"/>
      <c r="AL459" s="471"/>
      <c r="AM459" s="471"/>
      <c r="AN459" s="471"/>
      <c r="AO459" s="471"/>
      <c r="AP459" s="471"/>
      <c r="AQ459" s="471"/>
      <c r="AR459" s="471"/>
      <c r="AS459" s="471"/>
      <c r="AT459" s="471"/>
      <c r="AU459" s="471"/>
      <c r="AV459" s="471"/>
      <c r="AW459" s="471"/>
    </row>
    <row r="460" spans="2:49" x14ac:dyDescent="0.25">
      <c r="B460" s="156" t="s">
        <v>471</v>
      </c>
      <c r="C460" s="475">
        <v>0</v>
      </c>
      <c r="D460" s="475">
        <v>-273.16000000000003</v>
      </c>
      <c r="E460" s="475">
        <v>273</v>
      </c>
      <c r="F460" s="475">
        <v>-2165</v>
      </c>
      <c r="G460" s="473" t="e">
        <f>F460/#REF!</f>
        <v>#REF!</v>
      </c>
      <c r="H460" s="471"/>
      <c r="I460" s="471"/>
      <c r="J460" s="471"/>
      <c r="AE460" s="471"/>
      <c r="AF460" s="471"/>
      <c r="AG460" s="471"/>
      <c r="AH460" s="471"/>
      <c r="AI460" s="471"/>
      <c r="AJ460" s="471"/>
      <c r="AK460" s="471"/>
      <c r="AL460" s="471"/>
      <c r="AM460" s="471"/>
      <c r="AN460" s="471"/>
      <c r="AO460" s="471"/>
      <c r="AP460" s="471"/>
      <c r="AQ460" s="471"/>
      <c r="AR460" s="471"/>
      <c r="AS460" s="471"/>
      <c r="AT460" s="471"/>
      <c r="AU460" s="471"/>
      <c r="AV460" s="471"/>
      <c r="AW460" s="471"/>
    </row>
    <row r="461" spans="2:49" x14ac:dyDescent="0.25">
      <c r="B461" s="474" t="s">
        <v>472</v>
      </c>
      <c r="C461" s="472">
        <v>-200</v>
      </c>
      <c r="D461" s="472">
        <v>0</v>
      </c>
      <c r="E461" s="472">
        <v>-200</v>
      </c>
      <c r="F461" s="472">
        <v>0</v>
      </c>
      <c r="G461" s="473" t="e">
        <f>F461/#REF!</f>
        <v>#REF!</v>
      </c>
      <c r="H461" s="471"/>
      <c r="I461" s="471"/>
      <c r="J461" s="471"/>
      <c r="AE461" s="471"/>
      <c r="AF461" s="471"/>
      <c r="AG461" s="471"/>
      <c r="AH461" s="471"/>
      <c r="AI461" s="471"/>
      <c r="AJ461" s="471"/>
      <c r="AK461" s="471"/>
      <c r="AL461" s="471"/>
      <c r="AM461" s="471"/>
      <c r="AN461" s="471"/>
      <c r="AO461" s="471"/>
      <c r="AP461" s="471"/>
      <c r="AQ461" s="471"/>
      <c r="AR461" s="471"/>
      <c r="AS461" s="471"/>
      <c r="AT461" s="471"/>
      <c r="AU461" s="471"/>
      <c r="AV461" s="471"/>
      <c r="AW461" s="471"/>
    </row>
    <row r="462" spans="2:49" x14ac:dyDescent="0.25">
      <c r="B462" s="474" t="s">
        <v>473</v>
      </c>
      <c r="C462" s="472">
        <v>0</v>
      </c>
      <c r="D462" s="472">
        <v>-16.64</v>
      </c>
      <c r="E462" s="472">
        <v>17</v>
      </c>
      <c r="F462" s="472">
        <v>-159</v>
      </c>
      <c r="G462" s="473" t="e">
        <f>F462/#REF!</f>
        <v>#REF!</v>
      </c>
      <c r="H462" s="471"/>
      <c r="I462" s="471"/>
      <c r="J462" s="471"/>
      <c r="AE462" s="471"/>
      <c r="AF462" s="471"/>
      <c r="AG462" s="471"/>
      <c r="AH462" s="471"/>
      <c r="AI462" s="471"/>
      <c r="AJ462" s="471"/>
      <c r="AK462" s="471"/>
      <c r="AL462" s="471"/>
      <c r="AM462" s="471"/>
      <c r="AN462" s="471"/>
      <c r="AO462" s="471"/>
      <c r="AP462" s="471"/>
      <c r="AQ462" s="471"/>
      <c r="AR462" s="471"/>
      <c r="AS462" s="471"/>
      <c r="AT462" s="471"/>
      <c r="AU462" s="471"/>
      <c r="AV462" s="471"/>
      <c r="AW462" s="471"/>
    </row>
    <row r="463" spans="2:49" x14ac:dyDescent="0.25">
      <c r="B463" s="156" t="s">
        <v>474</v>
      </c>
      <c r="C463" s="475">
        <v>-13000</v>
      </c>
      <c r="D463" s="475">
        <v>-2847.55</v>
      </c>
      <c r="E463" s="475">
        <v>-10152</v>
      </c>
      <c r="F463" s="475">
        <v>-42072</v>
      </c>
      <c r="G463" s="473" t="e">
        <f>F463/#REF!</f>
        <v>#REF!</v>
      </c>
      <c r="H463" s="471"/>
      <c r="I463" s="471"/>
      <c r="J463" s="471"/>
      <c r="AE463" s="471"/>
      <c r="AF463" s="471"/>
      <c r="AG463" s="471"/>
      <c r="AH463" s="471"/>
      <c r="AI463" s="471"/>
      <c r="AJ463" s="471"/>
      <c r="AK463" s="471"/>
      <c r="AL463" s="471"/>
      <c r="AM463" s="471"/>
      <c r="AN463" s="471"/>
      <c r="AO463" s="471"/>
      <c r="AP463" s="471"/>
      <c r="AQ463" s="471"/>
      <c r="AR463" s="471"/>
      <c r="AS463" s="471"/>
      <c r="AT463" s="471"/>
      <c r="AU463" s="471"/>
      <c r="AV463" s="471"/>
      <c r="AW463" s="471"/>
    </row>
    <row r="464" spans="2:49" x14ac:dyDescent="0.25">
      <c r="B464" s="474" t="s">
        <v>475</v>
      </c>
      <c r="C464" s="472">
        <v>-2000</v>
      </c>
      <c r="D464" s="472">
        <v>-733.12</v>
      </c>
      <c r="E464" s="472">
        <v>-1267</v>
      </c>
      <c r="F464" s="472">
        <v>-1781</v>
      </c>
      <c r="G464" s="473" t="e">
        <f>F464/#REF!</f>
        <v>#REF!</v>
      </c>
      <c r="H464" s="471"/>
      <c r="I464" s="471"/>
      <c r="J464" s="471"/>
      <c r="AE464" s="471"/>
      <c r="AF464" s="471"/>
      <c r="AG464" s="471"/>
      <c r="AH464" s="471"/>
      <c r="AI464" s="471"/>
      <c r="AJ464" s="471"/>
      <c r="AK464" s="471"/>
      <c r="AL464" s="471"/>
      <c r="AM464" s="471"/>
      <c r="AN464" s="471"/>
      <c r="AO464" s="471"/>
      <c r="AP464" s="471"/>
      <c r="AQ464" s="471"/>
      <c r="AR464" s="471"/>
      <c r="AS464" s="471"/>
      <c r="AT464" s="471"/>
      <c r="AU464" s="471"/>
      <c r="AV464" s="471"/>
      <c r="AW464" s="471"/>
    </row>
    <row r="465" spans="2:49" x14ac:dyDescent="0.25">
      <c r="B465" s="156" t="s">
        <v>476</v>
      </c>
      <c r="C465" s="475">
        <v>-30</v>
      </c>
      <c r="D465" s="475">
        <v>-12530.88</v>
      </c>
      <c r="E465" s="475">
        <v>12501</v>
      </c>
      <c r="F465" s="475">
        <v>-77155</v>
      </c>
      <c r="G465" s="473" t="e">
        <f>F465/#REF!</f>
        <v>#REF!</v>
      </c>
      <c r="H465" s="471"/>
      <c r="I465" s="471"/>
      <c r="J465" s="471"/>
      <c r="AE465" s="471"/>
      <c r="AF465" s="471"/>
      <c r="AG465" s="471"/>
      <c r="AH465" s="471"/>
      <c r="AI465" s="471"/>
      <c r="AJ465" s="471"/>
      <c r="AK465" s="471"/>
      <c r="AL465" s="471"/>
      <c r="AM465" s="471"/>
      <c r="AN465" s="471"/>
      <c r="AO465" s="471"/>
      <c r="AP465" s="471"/>
      <c r="AQ465" s="471"/>
      <c r="AR465" s="471"/>
      <c r="AS465" s="471"/>
      <c r="AT465" s="471"/>
      <c r="AU465" s="471"/>
      <c r="AV465" s="471"/>
      <c r="AW465" s="471"/>
    </row>
    <row r="466" spans="2:49" x14ac:dyDescent="0.25">
      <c r="B466" s="474" t="s">
        <v>477</v>
      </c>
      <c r="C466" s="472">
        <v>-600</v>
      </c>
      <c r="D466" s="472">
        <v>-104.1</v>
      </c>
      <c r="E466" s="472">
        <v>-496</v>
      </c>
      <c r="F466" s="472">
        <v>-664</v>
      </c>
      <c r="G466" s="473" t="e">
        <f>F466/#REF!</f>
        <v>#REF!</v>
      </c>
      <c r="H466" s="471"/>
      <c r="I466" s="471"/>
      <c r="J466" s="471"/>
      <c r="AE466" s="471"/>
      <c r="AF466" s="471"/>
      <c r="AG466" s="471"/>
      <c r="AH466" s="471"/>
      <c r="AI466" s="471"/>
      <c r="AJ466" s="471"/>
      <c r="AK466" s="471"/>
      <c r="AL466" s="471"/>
      <c r="AM466" s="471"/>
      <c r="AN466" s="471"/>
      <c r="AO466" s="471"/>
      <c r="AP466" s="471"/>
      <c r="AQ466" s="471"/>
      <c r="AR466" s="471"/>
      <c r="AS466" s="471"/>
      <c r="AT466" s="471"/>
      <c r="AU466" s="471"/>
      <c r="AV466" s="471"/>
      <c r="AW466" s="471"/>
    </row>
    <row r="467" spans="2:49" x14ac:dyDescent="0.25">
      <c r="B467" s="156" t="s">
        <v>478</v>
      </c>
      <c r="C467" s="475">
        <v>-10000</v>
      </c>
      <c r="D467" s="475">
        <v>-865.61</v>
      </c>
      <c r="E467" s="475">
        <v>-9134</v>
      </c>
      <c r="F467" s="475">
        <v>-10523</v>
      </c>
      <c r="G467" s="473" t="e">
        <f>F467/#REF!</f>
        <v>#REF!</v>
      </c>
      <c r="H467" s="471"/>
      <c r="I467" s="471"/>
      <c r="J467" s="471"/>
      <c r="AE467" s="471"/>
      <c r="AF467" s="471"/>
      <c r="AG467" s="471"/>
      <c r="AH467" s="471"/>
      <c r="AI467" s="471"/>
      <c r="AJ467" s="471"/>
      <c r="AK467" s="471"/>
      <c r="AL467" s="471"/>
      <c r="AM467" s="471"/>
      <c r="AN467" s="471"/>
      <c r="AO467" s="471"/>
      <c r="AP467" s="471"/>
      <c r="AQ467" s="471"/>
      <c r="AR467" s="471"/>
      <c r="AS467" s="471"/>
      <c r="AT467" s="471"/>
      <c r="AU467" s="471"/>
      <c r="AV467" s="471"/>
      <c r="AW467" s="471"/>
    </row>
    <row r="468" spans="2:49" x14ac:dyDescent="0.25">
      <c r="B468" s="474" t="s">
        <v>479</v>
      </c>
      <c r="C468" s="472">
        <v>0</v>
      </c>
      <c r="D468" s="472">
        <v>0</v>
      </c>
      <c r="E468" s="472">
        <v>0</v>
      </c>
      <c r="F468" s="472">
        <v>-488</v>
      </c>
      <c r="G468" s="473" t="e">
        <f>F468/#REF!</f>
        <v>#REF!</v>
      </c>
      <c r="H468" s="471"/>
      <c r="I468" s="471"/>
      <c r="J468" s="471"/>
      <c r="AE468" s="471"/>
      <c r="AF468" s="471"/>
      <c r="AG468" s="471"/>
      <c r="AH468" s="471"/>
      <c r="AI468" s="471"/>
      <c r="AJ468" s="471"/>
      <c r="AK468" s="471"/>
      <c r="AL468" s="471"/>
      <c r="AM468" s="471"/>
      <c r="AN468" s="471"/>
      <c r="AO468" s="471"/>
      <c r="AP468" s="471"/>
      <c r="AQ468" s="471"/>
      <c r="AR468" s="471"/>
      <c r="AS468" s="471"/>
      <c r="AT468" s="471"/>
      <c r="AU468" s="471"/>
      <c r="AV468" s="471"/>
      <c r="AW468" s="471"/>
    </row>
    <row r="469" spans="2:49" x14ac:dyDescent="0.25">
      <c r="B469" s="156" t="s">
        <v>480</v>
      </c>
      <c r="C469" s="475">
        <v>-1520</v>
      </c>
      <c r="D469" s="475">
        <v>0</v>
      </c>
      <c r="E469" s="475">
        <v>-1520</v>
      </c>
      <c r="F469" s="475">
        <v>-642</v>
      </c>
      <c r="G469" s="473" t="e">
        <f>F469/#REF!</f>
        <v>#REF!</v>
      </c>
      <c r="H469" s="471"/>
      <c r="I469" s="471"/>
      <c r="J469" s="471"/>
      <c r="AE469" s="471"/>
      <c r="AF469" s="471"/>
      <c r="AG469" s="471"/>
      <c r="AH469" s="471"/>
      <c r="AI469" s="471"/>
      <c r="AJ469" s="471"/>
      <c r="AK469" s="471"/>
      <c r="AL469" s="471"/>
      <c r="AM469" s="471"/>
      <c r="AN469" s="471"/>
      <c r="AO469" s="471"/>
      <c r="AP469" s="471"/>
      <c r="AQ469" s="471"/>
      <c r="AR469" s="471"/>
      <c r="AS469" s="471"/>
      <c r="AT469" s="471"/>
      <c r="AU469" s="471"/>
      <c r="AV469" s="471"/>
      <c r="AW469" s="471"/>
    </row>
    <row r="470" spans="2:49" x14ac:dyDescent="0.25">
      <c r="B470" s="474" t="s">
        <v>481</v>
      </c>
      <c r="C470" s="472">
        <v>0</v>
      </c>
      <c r="D470" s="472">
        <v>0</v>
      </c>
      <c r="E470" s="472">
        <v>0</v>
      </c>
      <c r="F470" s="472">
        <v>-124</v>
      </c>
      <c r="G470" s="473" t="e">
        <f>F470/#REF!</f>
        <v>#REF!</v>
      </c>
      <c r="H470" s="471"/>
      <c r="I470" s="471"/>
      <c r="J470" s="471"/>
      <c r="AE470" s="471"/>
      <c r="AF470" s="471"/>
      <c r="AG470" s="471"/>
      <c r="AH470" s="471"/>
      <c r="AI470" s="471"/>
      <c r="AJ470" s="471"/>
      <c r="AK470" s="471"/>
      <c r="AL470" s="471"/>
      <c r="AM470" s="471"/>
      <c r="AN470" s="471"/>
      <c r="AO470" s="471"/>
      <c r="AP470" s="471"/>
      <c r="AQ470" s="471"/>
      <c r="AR470" s="471"/>
      <c r="AS470" s="471"/>
      <c r="AT470" s="471"/>
      <c r="AU470" s="471"/>
      <c r="AV470" s="471"/>
      <c r="AW470" s="471"/>
    </row>
    <row r="471" spans="2:49" x14ac:dyDescent="0.25">
      <c r="B471" s="156" t="s">
        <v>482</v>
      </c>
      <c r="C471" s="475">
        <v>-2000</v>
      </c>
      <c r="D471" s="475">
        <v>-20.66</v>
      </c>
      <c r="E471" s="475">
        <v>-1979</v>
      </c>
      <c r="F471" s="475">
        <v>-535</v>
      </c>
      <c r="G471" s="473" t="e">
        <f>F471/#REF!</f>
        <v>#REF!</v>
      </c>
      <c r="H471" s="471"/>
      <c r="I471" s="471"/>
      <c r="J471" s="471"/>
      <c r="AE471" s="471"/>
      <c r="AF471" s="471"/>
      <c r="AG471" s="471"/>
      <c r="AH471" s="471"/>
      <c r="AI471" s="471"/>
      <c r="AJ471" s="471"/>
      <c r="AK471" s="471"/>
      <c r="AL471" s="471"/>
      <c r="AM471" s="471"/>
      <c r="AN471" s="471"/>
      <c r="AO471" s="471"/>
      <c r="AP471" s="471"/>
      <c r="AQ471" s="471"/>
      <c r="AR471" s="471"/>
      <c r="AS471" s="471"/>
      <c r="AT471" s="471"/>
      <c r="AU471" s="471"/>
      <c r="AV471" s="471"/>
      <c r="AW471" s="471"/>
    </row>
    <row r="472" spans="2:49" ht="14.4" x14ac:dyDescent="0.3">
      <c r="B472" s="137" t="s">
        <v>483</v>
      </c>
      <c r="C472" s="139">
        <v>-14280</v>
      </c>
      <c r="D472" s="139">
        <v>-6075.59</v>
      </c>
      <c r="E472" s="139">
        <v>-8204</v>
      </c>
      <c r="F472" s="139">
        <v>-18785</v>
      </c>
      <c r="G472" s="473" t="e">
        <f>F472/#REF!</f>
        <v>#REF!</v>
      </c>
      <c r="H472" s="471"/>
      <c r="I472" s="471"/>
      <c r="J472" s="471"/>
      <c r="AE472" s="471"/>
      <c r="AF472" s="471"/>
      <c r="AG472" s="471"/>
      <c r="AH472" s="471"/>
      <c r="AI472" s="471"/>
      <c r="AJ472" s="471"/>
      <c r="AK472" s="471"/>
      <c r="AL472" s="471"/>
      <c r="AM472" s="471"/>
      <c r="AN472" s="471"/>
      <c r="AO472" s="471"/>
      <c r="AP472" s="471"/>
      <c r="AQ472" s="471"/>
      <c r="AR472" s="471"/>
      <c r="AS472" s="471"/>
      <c r="AT472" s="471"/>
      <c r="AU472" s="471"/>
      <c r="AV472" s="471"/>
      <c r="AW472" s="471"/>
    </row>
    <row r="473" spans="2:49" x14ac:dyDescent="0.25">
      <c r="B473" s="156" t="s">
        <v>484</v>
      </c>
      <c r="C473" s="475">
        <v>-1500</v>
      </c>
      <c r="D473" s="475">
        <v>-25.85</v>
      </c>
      <c r="E473" s="475">
        <v>-1474</v>
      </c>
      <c r="F473" s="475">
        <v>-165</v>
      </c>
      <c r="G473" s="473" t="e">
        <f>F473/#REF!</f>
        <v>#REF!</v>
      </c>
      <c r="H473" s="471"/>
      <c r="I473" s="471"/>
      <c r="J473" s="471"/>
      <c r="AE473" s="471"/>
      <c r="AF473" s="471"/>
      <c r="AG473" s="471"/>
      <c r="AH473" s="471"/>
      <c r="AI473" s="471"/>
      <c r="AJ473" s="471"/>
      <c r="AK473" s="471"/>
      <c r="AL473" s="471"/>
      <c r="AM473" s="471"/>
      <c r="AN473" s="471"/>
      <c r="AO473" s="471"/>
      <c r="AP473" s="471"/>
      <c r="AQ473" s="471"/>
      <c r="AR473" s="471"/>
      <c r="AS473" s="471"/>
      <c r="AT473" s="471"/>
      <c r="AU473" s="471"/>
      <c r="AV473" s="471"/>
      <c r="AW473" s="471"/>
    </row>
    <row r="474" spans="2:49" x14ac:dyDescent="0.25">
      <c r="B474" s="474" t="s">
        <v>485</v>
      </c>
      <c r="C474" s="472">
        <v>-600</v>
      </c>
      <c r="D474" s="472">
        <v>-402.5</v>
      </c>
      <c r="E474" s="472">
        <v>-198</v>
      </c>
      <c r="F474" s="472">
        <v>-354</v>
      </c>
      <c r="G474" s="473" t="e">
        <f>F474/#REF!</f>
        <v>#REF!</v>
      </c>
      <c r="H474" s="471"/>
      <c r="I474" s="471"/>
      <c r="J474" s="471"/>
      <c r="AE474" s="471"/>
      <c r="AF474" s="471"/>
      <c r="AG474" s="471"/>
      <c r="AH474" s="471"/>
      <c r="AI474" s="471"/>
      <c r="AJ474" s="471"/>
      <c r="AK474" s="471"/>
      <c r="AL474" s="471"/>
      <c r="AM474" s="471"/>
      <c r="AN474" s="471"/>
      <c r="AO474" s="471"/>
      <c r="AP474" s="471"/>
      <c r="AQ474" s="471"/>
      <c r="AR474" s="471"/>
      <c r="AS474" s="471"/>
      <c r="AT474" s="471"/>
      <c r="AU474" s="471"/>
      <c r="AV474" s="471"/>
      <c r="AW474" s="471"/>
    </row>
    <row r="475" spans="2:49" x14ac:dyDescent="0.25">
      <c r="B475" s="156" t="s">
        <v>486</v>
      </c>
      <c r="C475" s="475">
        <v>-30</v>
      </c>
      <c r="D475" s="475">
        <v>-4.7699999999999996</v>
      </c>
      <c r="E475" s="475">
        <v>-25</v>
      </c>
      <c r="F475" s="475">
        <v>-457</v>
      </c>
      <c r="G475" s="473" t="e">
        <f>F475/#REF!</f>
        <v>#REF!</v>
      </c>
      <c r="H475" s="471"/>
      <c r="I475" s="471"/>
      <c r="J475" s="471"/>
      <c r="AE475" s="471"/>
      <c r="AF475" s="471"/>
      <c r="AG475" s="471"/>
      <c r="AH475" s="471"/>
      <c r="AI475" s="471"/>
      <c r="AJ475" s="471"/>
      <c r="AK475" s="471"/>
      <c r="AL475" s="471"/>
      <c r="AM475" s="471"/>
      <c r="AN475" s="471"/>
      <c r="AO475" s="471"/>
      <c r="AP475" s="471"/>
      <c r="AQ475" s="471"/>
      <c r="AR475" s="471"/>
      <c r="AS475" s="471"/>
      <c r="AT475" s="471"/>
      <c r="AU475" s="471"/>
      <c r="AV475" s="471"/>
      <c r="AW475" s="471"/>
    </row>
    <row r="476" spans="2:49" x14ac:dyDescent="0.25">
      <c r="B476" s="474" t="s">
        <v>487</v>
      </c>
      <c r="C476" s="472">
        <v>-150</v>
      </c>
      <c r="D476" s="472">
        <v>0</v>
      </c>
      <c r="E476" s="472">
        <v>-150</v>
      </c>
      <c r="F476" s="472">
        <v>-249</v>
      </c>
      <c r="G476" s="473" t="e">
        <f>F476/#REF!</f>
        <v>#REF!</v>
      </c>
      <c r="H476" s="471"/>
      <c r="I476" s="471"/>
      <c r="J476" s="471"/>
      <c r="AE476" s="471"/>
      <c r="AF476" s="471"/>
      <c r="AG476" s="471"/>
      <c r="AH476" s="471"/>
      <c r="AI476" s="471"/>
      <c r="AJ476" s="471"/>
      <c r="AK476" s="471"/>
      <c r="AL476" s="471"/>
      <c r="AM476" s="471"/>
      <c r="AN476" s="471"/>
      <c r="AO476" s="471"/>
      <c r="AP476" s="471"/>
      <c r="AQ476" s="471"/>
      <c r="AR476" s="471"/>
      <c r="AS476" s="471"/>
      <c r="AT476" s="471"/>
      <c r="AU476" s="471"/>
      <c r="AV476" s="471"/>
      <c r="AW476" s="471"/>
    </row>
    <row r="477" spans="2:49" x14ac:dyDescent="0.25">
      <c r="B477" s="156" t="s">
        <v>488</v>
      </c>
      <c r="C477" s="475">
        <v>-300</v>
      </c>
      <c r="D477" s="475">
        <v>0</v>
      </c>
      <c r="E477" s="475">
        <v>-300</v>
      </c>
      <c r="F477" s="475">
        <v>-31</v>
      </c>
      <c r="G477" s="473" t="e">
        <f>F477/#REF!</f>
        <v>#REF!</v>
      </c>
      <c r="H477" s="471"/>
      <c r="I477" s="471"/>
      <c r="J477" s="471"/>
      <c r="AE477" s="471"/>
      <c r="AF477" s="471"/>
      <c r="AG477" s="471"/>
      <c r="AH477" s="471"/>
      <c r="AI477" s="471"/>
      <c r="AJ477" s="471"/>
      <c r="AK477" s="471"/>
      <c r="AL477" s="471"/>
      <c r="AM477" s="471"/>
      <c r="AN477" s="471"/>
      <c r="AO477" s="471"/>
      <c r="AP477" s="471"/>
      <c r="AQ477" s="471"/>
      <c r="AR477" s="471"/>
      <c r="AS477" s="471"/>
      <c r="AT477" s="471"/>
      <c r="AU477" s="471"/>
      <c r="AV477" s="471"/>
      <c r="AW477" s="471"/>
    </row>
    <row r="478" spans="2:49" x14ac:dyDescent="0.25">
      <c r="B478" s="474" t="s">
        <v>489</v>
      </c>
      <c r="C478" s="472">
        <v>-7000</v>
      </c>
      <c r="D478" s="472">
        <v>-5080.3999999999996</v>
      </c>
      <c r="E478" s="472">
        <v>-1920</v>
      </c>
      <c r="F478" s="472">
        <v>-14684</v>
      </c>
      <c r="G478" s="473" t="e">
        <f>F478/#REF!</f>
        <v>#REF!</v>
      </c>
      <c r="H478" s="471"/>
      <c r="I478" s="471"/>
      <c r="J478" s="471"/>
      <c r="AE478" s="471"/>
      <c r="AF478" s="471"/>
      <c r="AG478" s="471"/>
      <c r="AH478" s="471"/>
      <c r="AI478" s="471"/>
      <c r="AJ478" s="471"/>
      <c r="AK478" s="471"/>
      <c r="AL478" s="471"/>
      <c r="AM478" s="471"/>
      <c r="AN478" s="471"/>
      <c r="AO478" s="471"/>
      <c r="AP478" s="471"/>
      <c r="AQ478" s="471"/>
      <c r="AR478" s="471"/>
      <c r="AS478" s="471"/>
      <c r="AT478" s="471"/>
      <c r="AU478" s="471"/>
      <c r="AV478" s="471"/>
      <c r="AW478" s="471"/>
    </row>
    <row r="479" spans="2:49" x14ac:dyDescent="0.25">
      <c r="B479" s="156" t="s">
        <v>490</v>
      </c>
      <c r="C479" s="475">
        <v>-1500</v>
      </c>
      <c r="D479" s="475">
        <v>-232.84</v>
      </c>
      <c r="E479" s="475">
        <v>-1267</v>
      </c>
      <c r="F479" s="475">
        <v>-1686</v>
      </c>
      <c r="G479" s="473" t="e">
        <f>F479/#REF!</f>
        <v>#REF!</v>
      </c>
      <c r="H479" s="471"/>
      <c r="I479" s="471"/>
      <c r="J479" s="471"/>
      <c r="AE479" s="471"/>
      <c r="AF479" s="471"/>
      <c r="AG479" s="471"/>
      <c r="AH479" s="471"/>
      <c r="AI479" s="471"/>
      <c r="AJ479" s="471"/>
      <c r="AK479" s="471"/>
      <c r="AL479" s="471"/>
      <c r="AM479" s="471"/>
      <c r="AN479" s="471"/>
      <c r="AO479" s="471"/>
      <c r="AP479" s="471"/>
      <c r="AQ479" s="471"/>
      <c r="AR479" s="471"/>
      <c r="AS479" s="471"/>
      <c r="AT479" s="471"/>
      <c r="AU479" s="471"/>
      <c r="AV479" s="471"/>
      <c r="AW479" s="471"/>
    </row>
    <row r="480" spans="2:49" x14ac:dyDescent="0.25">
      <c r="B480" s="474" t="s">
        <v>491</v>
      </c>
      <c r="C480" s="472">
        <v>-3100</v>
      </c>
      <c r="D480" s="472">
        <v>-300.77999999999997</v>
      </c>
      <c r="E480" s="472">
        <v>-2799</v>
      </c>
      <c r="F480" s="472">
        <v>-707</v>
      </c>
      <c r="G480" s="473" t="e">
        <f>F480/#REF!</f>
        <v>#REF!</v>
      </c>
      <c r="H480" s="471"/>
      <c r="I480" s="471"/>
      <c r="J480" s="471"/>
      <c r="AE480" s="471"/>
      <c r="AF480" s="471"/>
      <c r="AG480" s="471"/>
      <c r="AH480" s="471"/>
      <c r="AI480" s="471"/>
      <c r="AJ480" s="471"/>
      <c r="AK480" s="471"/>
      <c r="AL480" s="471"/>
      <c r="AM480" s="471"/>
      <c r="AN480" s="471"/>
      <c r="AO480" s="471"/>
      <c r="AP480" s="471"/>
      <c r="AQ480" s="471"/>
      <c r="AR480" s="471"/>
      <c r="AS480" s="471"/>
      <c r="AT480" s="471"/>
      <c r="AU480" s="471"/>
      <c r="AV480" s="471"/>
      <c r="AW480" s="471"/>
    </row>
    <row r="481" spans="2:49" x14ac:dyDescent="0.25">
      <c r="B481" s="156" t="s">
        <v>492</v>
      </c>
      <c r="C481" s="475">
        <v>-100</v>
      </c>
      <c r="D481" s="475">
        <v>-28.45</v>
      </c>
      <c r="E481" s="475">
        <v>-72</v>
      </c>
      <c r="F481" s="475">
        <v>-453</v>
      </c>
      <c r="G481" s="473" t="e">
        <f>F481/#REF!</f>
        <v>#REF!</v>
      </c>
      <c r="H481" s="471"/>
      <c r="I481" s="471"/>
      <c r="J481" s="471"/>
      <c r="AE481" s="471"/>
      <c r="AF481" s="471"/>
      <c r="AG481" s="471"/>
      <c r="AH481" s="471"/>
      <c r="AI481" s="471"/>
      <c r="AJ481" s="471"/>
      <c r="AK481" s="471"/>
      <c r="AL481" s="471"/>
      <c r="AM481" s="471"/>
      <c r="AN481" s="471"/>
      <c r="AO481" s="471"/>
      <c r="AP481" s="471"/>
      <c r="AQ481" s="471"/>
      <c r="AR481" s="471"/>
      <c r="AS481" s="471"/>
      <c r="AT481" s="471"/>
      <c r="AU481" s="471"/>
      <c r="AV481" s="471"/>
      <c r="AW481" s="471"/>
    </row>
    <row r="482" spans="2:49" ht="14.4" x14ac:dyDescent="0.3">
      <c r="B482" s="137" t="s">
        <v>493</v>
      </c>
      <c r="C482" s="139">
        <v>-2000</v>
      </c>
      <c r="D482" s="139">
        <v>-19989.39</v>
      </c>
      <c r="E482" s="139">
        <v>17989</v>
      </c>
      <c r="F482" s="139">
        <v>-80216</v>
      </c>
      <c r="G482" s="473" t="e">
        <f>F482/#REF!</f>
        <v>#REF!</v>
      </c>
      <c r="H482" s="471"/>
      <c r="I482" s="471"/>
      <c r="J482" s="471"/>
      <c r="AE482" s="471"/>
      <c r="AF482" s="471"/>
      <c r="AG482" s="471"/>
      <c r="AH482" s="471"/>
      <c r="AI482" s="471"/>
      <c r="AJ482" s="471"/>
      <c r="AK482" s="471"/>
      <c r="AL482" s="471"/>
      <c r="AM482" s="471"/>
      <c r="AN482" s="471"/>
      <c r="AO482" s="471"/>
      <c r="AP482" s="471"/>
      <c r="AQ482" s="471"/>
      <c r="AR482" s="471"/>
      <c r="AS482" s="471"/>
      <c r="AT482" s="471"/>
      <c r="AU482" s="471"/>
      <c r="AV482" s="471"/>
      <c r="AW482" s="471"/>
    </row>
    <row r="483" spans="2:49" x14ac:dyDescent="0.25">
      <c r="B483" s="156" t="s">
        <v>494</v>
      </c>
      <c r="C483" s="475">
        <v>0</v>
      </c>
      <c r="D483" s="475">
        <v>-19989.39</v>
      </c>
      <c r="E483" s="475">
        <v>19989</v>
      </c>
      <c r="F483" s="475">
        <v>-79200</v>
      </c>
      <c r="G483" s="473" t="e">
        <f>F483/#REF!</f>
        <v>#REF!</v>
      </c>
      <c r="H483" s="471"/>
      <c r="I483" s="471"/>
      <c r="J483" s="471"/>
      <c r="AE483" s="471"/>
      <c r="AF483" s="471"/>
      <c r="AG483" s="471"/>
      <c r="AH483" s="471"/>
      <c r="AI483" s="471"/>
      <c r="AJ483" s="471"/>
      <c r="AK483" s="471"/>
      <c r="AL483" s="471"/>
      <c r="AM483" s="471"/>
      <c r="AN483" s="471"/>
      <c r="AO483" s="471"/>
      <c r="AP483" s="471"/>
      <c r="AQ483" s="471"/>
      <c r="AR483" s="471"/>
      <c r="AS483" s="471"/>
      <c r="AT483" s="471"/>
      <c r="AU483" s="471"/>
      <c r="AV483" s="471"/>
      <c r="AW483" s="471"/>
    </row>
    <row r="484" spans="2:49" x14ac:dyDescent="0.25">
      <c r="B484" s="474" t="s">
        <v>495</v>
      </c>
      <c r="C484" s="472">
        <v>-100</v>
      </c>
      <c r="D484" s="472">
        <v>0</v>
      </c>
      <c r="E484" s="472">
        <v>-100</v>
      </c>
      <c r="F484" s="472">
        <v>-178</v>
      </c>
      <c r="G484" s="473" t="e">
        <f>F484/#REF!</f>
        <v>#REF!</v>
      </c>
      <c r="H484" s="471"/>
      <c r="I484" s="471"/>
      <c r="J484" s="471"/>
      <c r="AE484" s="471"/>
      <c r="AF484" s="471"/>
      <c r="AG484" s="471"/>
      <c r="AH484" s="471"/>
      <c r="AI484" s="471"/>
      <c r="AJ484" s="471"/>
      <c r="AK484" s="471"/>
      <c r="AL484" s="471"/>
      <c r="AM484" s="471"/>
      <c r="AN484" s="471"/>
      <c r="AO484" s="471"/>
      <c r="AP484" s="471"/>
      <c r="AQ484" s="471"/>
      <c r="AR484" s="471"/>
      <c r="AS484" s="471"/>
      <c r="AT484" s="471"/>
      <c r="AU484" s="471"/>
      <c r="AV484" s="471"/>
      <c r="AW484" s="471"/>
    </row>
    <row r="485" spans="2:49" x14ac:dyDescent="0.25">
      <c r="B485" s="156" t="s">
        <v>496</v>
      </c>
      <c r="C485" s="475">
        <v>-1500</v>
      </c>
      <c r="D485" s="475">
        <v>0</v>
      </c>
      <c r="E485" s="475">
        <v>-1500</v>
      </c>
      <c r="F485" s="475">
        <v>-739</v>
      </c>
      <c r="G485" s="473" t="e">
        <f>F485/#REF!</f>
        <v>#REF!</v>
      </c>
      <c r="H485" s="471"/>
      <c r="I485" s="471"/>
      <c r="J485" s="471"/>
      <c r="AE485" s="471"/>
      <c r="AF485" s="471"/>
      <c r="AG485" s="471"/>
      <c r="AH485" s="471"/>
      <c r="AI485" s="471"/>
      <c r="AJ485" s="471"/>
      <c r="AK485" s="471"/>
      <c r="AL485" s="471"/>
      <c r="AM485" s="471"/>
      <c r="AN485" s="471"/>
      <c r="AO485" s="471"/>
      <c r="AP485" s="471"/>
      <c r="AQ485" s="471"/>
      <c r="AR485" s="471"/>
      <c r="AS485" s="471"/>
      <c r="AT485" s="471"/>
      <c r="AU485" s="471"/>
      <c r="AV485" s="471"/>
      <c r="AW485" s="471"/>
    </row>
    <row r="486" spans="2:49" x14ac:dyDescent="0.25">
      <c r="B486" s="474" t="s">
        <v>497</v>
      </c>
      <c r="C486" s="472">
        <v>-400</v>
      </c>
      <c r="D486" s="472">
        <v>0</v>
      </c>
      <c r="E486" s="472">
        <v>-400</v>
      </c>
      <c r="F486" s="472">
        <v>-100</v>
      </c>
      <c r="G486" s="473" t="e">
        <f>F486/#REF!</f>
        <v>#REF!</v>
      </c>
      <c r="H486" s="471"/>
      <c r="I486" s="471"/>
      <c r="J486" s="471"/>
      <c r="AE486" s="471"/>
      <c r="AF486" s="471"/>
      <c r="AG486" s="471"/>
      <c r="AH486" s="471"/>
      <c r="AI486" s="471"/>
      <c r="AJ486" s="471"/>
      <c r="AK486" s="471"/>
      <c r="AL486" s="471"/>
      <c r="AM486" s="471"/>
      <c r="AN486" s="471"/>
      <c r="AO486" s="471"/>
      <c r="AP486" s="471"/>
      <c r="AQ486" s="471"/>
      <c r="AR486" s="471"/>
      <c r="AS486" s="471"/>
      <c r="AT486" s="471"/>
      <c r="AU486" s="471"/>
      <c r="AV486" s="471"/>
      <c r="AW486" s="471"/>
    </row>
    <row r="487" spans="2:49" x14ac:dyDescent="0.25">
      <c r="C487" s="475"/>
      <c r="D487" s="475"/>
      <c r="E487" s="475"/>
      <c r="F487" s="475"/>
      <c r="G487" s="473" t="e">
        <f>F487/#REF!</f>
        <v>#REF!</v>
      </c>
      <c r="H487" s="471"/>
      <c r="I487" s="471"/>
      <c r="J487" s="471"/>
      <c r="AE487" s="471"/>
      <c r="AF487" s="471"/>
      <c r="AG487" s="471"/>
      <c r="AH487" s="471"/>
      <c r="AI487" s="471"/>
      <c r="AJ487" s="471"/>
      <c r="AK487" s="471"/>
      <c r="AL487" s="471"/>
      <c r="AM487" s="471"/>
      <c r="AN487" s="471"/>
      <c r="AO487" s="471"/>
      <c r="AP487" s="471"/>
      <c r="AQ487" s="471"/>
      <c r="AR487" s="471"/>
      <c r="AS487" s="471"/>
      <c r="AT487" s="471"/>
      <c r="AU487" s="471"/>
      <c r="AV487" s="471"/>
      <c r="AW487" s="471"/>
    </row>
    <row r="488" spans="2:49" x14ac:dyDescent="0.25">
      <c r="B488" s="474" t="s">
        <v>498</v>
      </c>
      <c r="C488" s="472">
        <v>-560125</v>
      </c>
      <c r="D488" s="472">
        <v>-162611.38</v>
      </c>
      <c r="E488" s="472">
        <v>-397514</v>
      </c>
      <c r="F488" s="472">
        <v>-753118</v>
      </c>
      <c r="G488" s="473" t="e">
        <f>F488/#REF!</f>
        <v>#REF!</v>
      </c>
      <c r="H488" s="471"/>
      <c r="I488" s="471"/>
      <c r="J488" s="471"/>
      <c r="AE488" s="471"/>
      <c r="AF488" s="471"/>
      <c r="AG488" s="471"/>
      <c r="AH488" s="471"/>
      <c r="AI488" s="471"/>
      <c r="AJ488" s="471"/>
      <c r="AK488" s="471"/>
      <c r="AL488" s="471"/>
      <c r="AM488" s="471"/>
      <c r="AN488" s="471"/>
      <c r="AO488" s="471"/>
      <c r="AP488" s="471"/>
      <c r="AQ488" s="471"/>
      <c r="AR488" s="471"/>
      <c r="AS488" s="471"/>
      <c r="AT488" s="471"/>
      <c r="AU488" s="471"/>
      <c r="AV488" s="471"/>
      <c r="AW488" s="471"/>
    </row>
    <row r="489" spans="2:49" x14ac:dyDescent="0.25">
      <c r="C489" s="475"/>
      <c r="D489" s="475"/>
      <c r="E489" s="475"/>
      <c r="F489" s="475"/>
      <c r="G489" s="473" t="e">
        <f>F489/#REF!</f>
        <v>#REF!</v>
      </c>
      <c r="H489" s="471"/>
      <c r="I489" s="471"/>
      <c r="J489" s="471"/>
      <c r="AE489" s="471"/>
      <c r="AF489" s="471"/>
      <c r="AG489" s="471"/>
      <c r="AH489" s="471"/>
      <c r="AI489" s="471"/>
      <c r="AJ489" s="471"/>
      <c r="AK489" s="471"/>
      <c r="AL489" s="471"/>
      <c r="AM489" s="471"/>
      <c r="AN489" s="471"/>
      <c r="AO489" s="471"/>
      <c r="AP489" s="471"/>
      <c r="AQ489" s="471"/>
      <c r="AR489" s="471"/>
      <c r="AS489" s="471"/>
      <c r="AT489" s="471"/>
      <c r="AU489" s="471"/>
      <c r="AV489" s="471"/>
      <c r="AW489" s="471"/>
    </row>
    <row r="490" spans="2:49" x14ac:dyDescent="0.25">
      <c r="B490" s="474" t="s">
        <v>499</v>
      </c>
      <c r="C490" s="472">
        <v>-560125</v>
      </c>
      <c r="D490" s="472">
        <v>-162611.38</v>
      </c>
      <c r="E490" s="472">
        <v>-397514</v>
      </c>
      <c r="F490" s="472">
        <v>-753118</v>
      </c>
      <c r="G490" s="473" t="e">
        <f>F490/#REF!</f>
        <v>#REF!</v>
      </c>
      <c r="H490" s="471"/>
      <c r="I490" s="471"/>
      <c r="J490" s="471"/>
      <c r="AE490" s="471"/>
      <c r="AF490" s="471"/>
      <c r="AG490" s="471"/>
      <c r="AH490" s="471"/>
      <c r="AI490" s="471"/>
      <c r="AJ490" s="471"/>
      <c r="AK490" s="471"/>
      <c r="AL490" s="471"/>
      <c r="AM490" s="471"/>
      <c r="AN490" s="471"/>
      <c r="AO490" s="471"/>
      <c r="AP490" s="471"/>
      <c r="AQ490" s="471"/>
      <c r="AR490" s="471"/>
      <c r="AS490" s="471"/>
      <c r="AT490" s="471"/>
      <c r="AU490" s="471"/>
      <c r="AV490" s="471"/>
      <c r="AW490" s="471"/>
    </row>
    <row r="491" spans="2:49" x14ac:dyDescent="0.25">
      <c r="C491" s="475"/>
      <c r="D491" s="475"/>
      <c r="E491" s="475"/>
      <c r="F491" s="475"/>
      <c r="G491" s="473" t="e">
        <f>F491/#REF!</f>
        <v>#REF!</v>
      </c>
      <c r="H491" s="471"/>
      <c r="I491" s="471"/>
      <c r="J491" s="471"/>
      <c r="AE491" s="471"/>
      <c r="AF491" s="471"/>
      <c r="AG491" s="471"/>
      <c r="AH491" s="471"/>
      <c r="AI491" s="471"/>
      <c r="AJ491" s="471"/>
      <c r="AK491" s="471"/>
      <c r="AL491" s="471"/>
      <c r="AM491" s="471"/>
      <c r="AN491" s="471"/>
      <c r="AO491" s="471"/>
      <c r="AP491" s="471"/>
      <c r="AQ491" s="471"/>
      <c r="AR491" s="471"/>
      <c r="AS491" s="471"/>
      <c r="AT491" s="471"/>
      <c r="AU491" s="471"/>
      <c r="AV491" s="471"/>
      <c r="AW491" s="471"/>
    </row>
    <row r="492" spans="2:49" x14ac:dyDescent="0.25">
      <c r="B492" s="474" t="s">
        <v>500</v>
      </c>
      <c r="C492" s="472">
        <v>-560125</v>
      </c>
      <c r="D492" s="472">
        <v>-162611.38</v>
      </c>
      <c r="E492" s="472">
        <v>-397514</v>
      </c>
      <c r="F492" s="472">
        <v>-753118</v>
      </c>
      <c r="G492" s="473" t="e">
        <f>F492/#REF!</f>
        <v>#REF!</v>
      </c>
      <c r="H492" s="471"/>
      <c r="I492" s="471"/>
      <c r="J492" s="471"/>
      <c r="AE492" s="471"/>
      <c r="AF492" s="471"/>
      <c r="AG492" s="471"/>
      <c r="AH492" s="471"/>
      <c r="AI492" s="471"/>
      <c r="AJ492" s="471"/>
      <c r="AK492" s="471"/>
      <c r="AL492" s="471"/>
      <c r="AM492" s="471"/>
      <c r="AN492" s="471"/>
      <c r="AO492" s="471"/>
      <c r="AP492" s="471"/>
      <c r="AQ492" s="471"/>
      <c r="AR492" s="471"/>
      <c r="AS492" s="471"/>
      <c r="AT492" s="471"/>
      <c r="AU492" s="471"/>
      <c r="AV492" s="471"/>
      <c r="AW492" s="471"/>
    </row>
    <row r="493" spans="2:49" x14ac:dyDescent="0.25">
      <c r="C493" s="475"/>
      <c r="D493" s="475"/>
      <c r="E493" s="475"/>
      <c r="F493" s="475"/>
      <c r="G493" s="473" t="e">
        <f>F493/#REF!</f>
        <v>#REF!</v>
      </c>
      <c r="H493" s="471"/>
      <c r="I493" s="471"/>
      <c r="J493" s="471"/>
      <c r="AE493" s="471"/>
      <c r="AF493" s="471"/>
      <c r="AG493" s="471"/>
      <c r="AH493" s="471"/>
      <c r="AI493" s="471"/>
      <c r="AJ493" s="471"/>
      <c r="AK493" s="471"/>
      <c r="AL493" s="471"/>
      <c r="AM493" s="471"/>
      <c r="AN493" s="471"/>
      <c r="AO493" s="471"/>
      <c r="AP493" s="471"/>
      <c r="AQ493" s="471"/>
      <c r="AR493" s="471"/>
      <c r="AS493" s="471"/>
      <c r="AT493" s="471"/>
      <c r="AU493" s="471"/>
      <c r="AV493" s="471"/>
      <c r="AW493" s="471"/>
    </row>
    <row r="494" spans="2:49" x14ac:dyDescent="0.25">
      <c r="B494" s="474" t="s">
        <v>501</v>
      </c>
      <c r="C494" s="472">
        <v>-560125</v>
      </c>
      <c r="D494" s="472">
        <v>-162611.38</v>
      </c>
      <c r="E494" s="472">
        <v>-397514</v>
      </c>
      <c r="F494" s="472">
        <v>-753118</v>
      </c>
      <c r="G494" s="473" t="e">
        <f>F494/#REF!</f>
        <v>#REF!</v>
      </c>
      <c r="H494" s="471"/>
      <c r="I494" s="471"/>
      <c r="J494" s="471"/>
      <c r="AE494" s="471"/>
      <c r="AF494" s="471"/>
      <c r="AG494" s="471"/>
      <c r="AH494" s="471"/>
      <c r="AI494" s="471"/>
      <c r="AJ494" s="471"/>
      <c r="AK494" s="471"/>
      <c r="AL494" s="471"/>
      <c r="AM494" s="471"/>
      <c r="AN494" s="471"/>
      <c r="AO494" s="471"/>
      <c r="AP494" s="471"/>
      <c r="AQ494" s="471"/>
      <c r="AR494" s="471"/>
      <c r="AS494" s="471"/>
      <c r="AT494" s="471"/>
      <c r="AU494" s="471"/>
      <c r="AV494" s="471"/>
      <c r="AW494" s="471"/>
    </row>
    <row r="495" spans="2:49" x14ac:dyDescent="0.25">
      <c r="G495" s="471"/>
      <c r="H495" s="471"/>
      <c r="I495" s="471"/>
      <c r="J495" s="471"/>
      <c r="AE495" s="471"/>
      <c r="AF495" s="471"/>
      <c r="AG495" s="471"/>
      <c r="AH495" s="471"/>
      <c r="AI495" s="471"/>
      <c r="AJ495" s="471"/>
      <c r="AK495" s="471"/>
      <c r="AL495" s="471"/>
      <c r="AM495" s="471"/>
      <c r="AN495" s="471"/>
      <c r="AO495" s="471"/>
      <c r="AP495" s="471"/>
      <c r="AQ495" s="471"/>
      <c r="AR495" s="471"/>
      <c r="AS495" s="471"/>
      <c r="AT495" s="471"/>
      <c r="AU495" s="471"/>
      <c r="AV495" s="471"/>
      <c r="AW495" s="471"/>
    </row>
    <row r="496" spans="2:49" x14ac:dyDescent="0.25">
      <c r="B496" s="474"/>
      <c r="C496" s="474"/>
      <c r="D496" s="474"/>
      <c r="E496" s="474"/>
      <c r="F496" s="474"/>
      <c r="G496" s="471"/>
      <c r="H496" s="471"/>
      <c r="I496" s="471"/>
      <c r="J496" s="471"/>
      <c r="AE496" s="471"/>
      <c r="AF496" s="471"/>
      <c r="AG496" s="471"/>
      <c r="AH496" s="471"/>
      <c r="AI496" s="471"/>
      <c r="AJ496" s="471"/>
      <c r="AK496" s="471"/>
      <c r="AL496" s="471"/>
      <c r="AM496" s="471"/>
      <c r="AN496" s="471"/>
      <c r="AO496" s="471"/>
      <c r="AP496" s="471"/>
      <c r="AQ496" s="471"/>
      <c r="AR496" s="471"/>
      <c r="AS496" s="471"/>
      <c r="AT496" s="471"/>
      <c r="AU496" s="471"/>
      <c r="AV496" s="471"/>
      <c r="AW496" s="471"/>
    </row>
    <row r="497" spans="2:49" x14ac:dyDescent="0.25">
      <c r="B497" s="474"/>
      <c r="C497" s="474"/>
      <c r="D497" s="474"/>
      <c r="E497" s="474"/>
      <c r="F497" s="474"/>
      <c r="G497" s="471"/>
      <c r="H497" s="471"/>
      <c r="I497" s="471"/>
      <c r="J497" s="471"/>
      <c r="AE497" s="471"/>
      <c r="AF497" s="471"/>
      <c r="AG497" s="471"/>
      <c r="AH497" s="471"/>
      <c r="AI497" s="471"/>
      <c r="AJ497" s="471"/>
      <c r="AK497" s="471"/>
      <c r="AL497" s="471"/>
      <c r="AM497" s="471"/>
      <c r="AN497" s="471"/>
      <c r="AO497" s="471"/>
      <c r="AP497" s="471"/>
      <c r="AQ497" s="471"/>
      <c r="AR497" s="471"/>
      <c r="AS497" s="471"/>
      <c r="AT497" s="471"/>
      <c r="AU497" s="471"/>
      <c r="AV497" s="471"/>
      <c r="AW497" s="471"/>
    </row>
    <row r="498" spans="2:49" x14ac:dyDescent="0.25">
      <c r="G498" s="471"/>
      <c r="H498" s="471"/>
      <c r="I498" s="471"/>
      <c r="J498" s="471"/>
      <c r="AE498" s="471"/>
      <c r="AF498" s="471"/>
      <c r="AG498" s="471"/>
      <c r="AH498" s="471"/>
      <c r="AI498" s="471"/>
      <c r="AJ498" s="471"/>
      <c r="AK498" s="471"/>
      <c r="AL498" s="471"/>
      <c r="AM498" s="471"/>
      <c r="AN498" s="471"/>
      <c r="AO498" s="471"/>
      <c r="AP498" s="471"/>
      <c r="AQ498" s="471"/>
      <c r="AR498" s="471"/>
      <c r="AS498" s="471"/>
      <c r="AT498" s="471"/>
      <c r="AU498" s="471"/>
      <c r="AV498" s="471"/>
      <c r="AW498" s="471"/>
    </row>
    <row r="499" spans="2:49" x14ac:dyDescent="0.25">
      <c r="B499" s="474"/>
      <c r="C499" s="474"/>
      <c r="D499" s="474"/>
      <c r="E499" s="474"/>
      <c r="F499" s="474"/>
      <c r="G499" s="471"/>
      <c r="H499" s="471"/>
      <c r="I499" s="471"/>
      <c r="J499" s="471"/>
      <c r="AE499" s="471"/>
      <c r="AF499" s="471"/>
      <c r="AG499" s="471"/>
      <c r="AH499" s="471"/>
      <c r="AI499" s="471"/>
      <c r="AJ499" s="471"/>
      <c r="AK499" s="471"/>
      <c r="AL499" s="471"/>
      <c r="AM499" s="471"/>
      <c r="AN499" s="471"/>
      <c r="AO499" s="471"/>
      <c r="AP499" s="471"/>
      <c r="AQ499" s="471"/>
      <c r="AR499" s="471"/>
      <c r="AS499" s="471"/>
      <c r="AT499" s="471"/>
      <c r="AU499" s="471"/>
      <c r="AV499" s="471"/>
      <c r="AW499" s="471"/>
    </row>
    <row r="500" spans="2:49" x14ac:dyDescent="0.25">
      <c r="G500" s="471"/>
      <c r="H500" s="471"/>
      <c r="I500" s="471"/>
      <c r="J500" s="471"/>
      <c r="AE500" s="471"/>
      <c r="AF500" s="471"/>
      <c r="AG500" s="471"/>
      <c r="AH500" s="471"/>
      <c r="AI500" s="471"/>
      <c r="AJ500" s="471"/>
      <c r="AK500" s="471"/>
      <c r="AL500" s="471"/>
      <c r="AM500" s="471"/>
      <c r="AN500" s="471"/>
      <c r="AO500" s="471"/>
      <c r="AP500" s="471"/>
      <c r="AQ500" s="471"/>
      <c r="AR500" s="471"/>
      <c r="AS500" s="471"/>
      <c r="AT500" s="471"/>
      <c r="AU500" s="471"/>
      <c r="AV500" s="471"/>
      <c r="AW500" s="471"/>
    </row>
    <row r="501" spans="2:49" x14ac:dyDescent="0.25">
      <c r="B501" s="474"/>
      <c r="C501" s="474"/>
      <c r="D501" s="474"/>
      <c r="E501" s="474"/>
      <c r="F501" s="474"/>
      <c r="G501" s="471"/>
      <c r="H501" s="471"/>
      <c r="I501" s="471"/>
      <c r="J501" s="471"/>
      <c r="AE501" s="471"/>
      <c r="AF501" s="471"/>
      <c r="AG501" s="471"/>
      <c r="AH501" s="471"/>
      <c r="AI501" s="471"/>
      <c r="AJ501" s="471"/>
      <c r="AK501" s="471"/>
      <c r="AL501" s="471"/>
      <c r="AM501" s="471"/>
      <c r="AN501" s="471"/>
      <c r="AO501" s="471"/>
      <c r="AP501" s="471"/>
      <c r="AQ501" s="471"/>
      <c r="AR501" s="471"/>
      <c r="AS501" s="471"/>
      <c r="AT501" s="471"/>
      <c r="AU501" s="471"/>
      <c r="AV501" s="471"/>
      <c r="AW501" s="471"/>
    </row>
    <row r="502" spans="2:49" x14ac:dyDescent="0.25">
      <c r="G502" s="471"/>
      <c r="H502" s="471"/>
      <c r="I502" s="471"/>
      <c r="J502" s="471"/>
      <c r="AE502" s="471"/>
      <c r="AF502" s="471"/>
      <c r="AG502" s="471"/>
      <c r="AH502" s="471"/>
      <c r="AI502" s="471"/>
      <c r="AJ502" s="471"/>
      <c r="AK502" s="471"/>
      <c r="AL502" s="471"/>
      <c r="AM502" s="471"/>
      <c r="AN502" s="471"/>
      <c r="AO502" s="471"/>
      <c r="AP502" s="471"/>
      <c r="AQ502" s="471"/>
      <c r="AR502" s="471"/>
      <c r="AS502" s="471"/>
      <c r="AT502" s="471"/>
      <c r="AU502" s="471"/>
      <c r="AV502" s="471"/>
      <c r="AW502" s="471"/>
    </row>
    <row r="503" spans="2:49" x14ac:dyDescent="0.25">
      <c r="B503" s="474"/>
      <c r="C503" s="474"/>
      <c r="D503" s="474"/>
      <c r="E503" s="474"/>
      <c r="F503" s="474"/>
      <c r="G503" s="471"/>
      <c r="H503" s="471"/>
      <c r="I503" s="471"/>
      <c r="J503" s="471"/>
      <c r="AE503" s="471"/>
      <c r="AF503" s="471"/>
      <c r="AG503" s="471"/>
      <c r="AH503" s="471"/>
      <c r="AI503" s="471"/>
      <c r="AJ503" s="471"/>
      <c r="AK503" s="471"/>
      <c r="AL503" s="471"/>
      <c r="AM503" s="471"/>
      <c r="AN503" s="471"/>
      <c r="AO503" s="471"/>
      <c r="AP503" s="471"/>
      <c r="AQ503" s="471"/>
      <c r="AR503" s="471"/>
      <c r="AS503" s="471"/>
      <c r="AT503" s="471"/>
      <c r="AU503" s="471"/>
      <c r="AV503" s="471"/>
      <c r="AW503" s="471"/>
    </row>
    <row r="504" spans="2:49" x14ac:dyDescent="0.25">
      <c r="G504" s="471"/>
      <c r="H504" s="471"/>
      <c r="I504" s="471"/>
      <c r="J504" s="471"/>
      <c r="AE504" s="471"/>
      <c r="AF504" s="471"/>
      <c r="AG504" s="471"/>
      <c r="AH504" s="471"/>
      <c r="AI504" s="471"/>
      <c r="AJ504" s="471"/>
      <c r="AK504" s="471"/>
      <c r="AL504" s="471"/>
      <c r="AM504" s="471"/>
      <c r="AN504" s="471"/>
      <c r="AO504" s="471"/>
      <c r="AP504" s="471"/>
      <c r="AQ504" s="471"/>
      <c r="AR504" s="471"/>
      <c r="AS504" s="471"/>
      <c r="AT504" s="471"/>
      <c r="AU504" s="471"/>
      <c r="AV504" s="471"/>
      <c r="AW504" s="471"/>
    </row>
    <row r="505" spans="2:49" x14ac:dyDescent="0.25">
      <c r="B505" s="474"/>
      <c r="C505" s="474"/>
      <c r="D505" s="474"/>
      <c r="E505" s="474"/>
      <c r="F505" s="474"/>
      <c r="G505" s="471"/>
      <c r="H505" s="471"/>
      <c r="I505" s="471"/>
      <c r="J505" s="471"/>
      <c r="AE505" s="471"/>
      <c r="AF505" s="471"/>
      <c r="AG505" s="471"/>
      <c r="AH505" s="471"/>
      <c r="AI505" s="471"/>
      <c r="AJ505" s="471"/>
      <c r="AK505" s="471"/>
      <c r="AL505" s="471"/>
      <c r="AM505" s="471"/>
      <c r="AN505" s="471"/>
      <c r="AO505" s="471"/>
      <c r="AP505" s="471"/>
      <c r="AQ505" s="471"/>
      <c r="AR505" s="471"/>
      <c r="AS505" s="471"/>
      <c r="AT505" s="471"/>
      <c r="AU505" s="471"/>
      <c r="AV505" s="471"/>
      <c r="AW505" s="471"/>
    </row>
    <row r="506" spans="2:49" x14ac:dyDescent="0.25">
      <c r="G506" s="471"/>
      <c r="H506" s="471"/>
      <c r="I506" s="471"/>
      <c r="J506" s="471"/>
      <c r="AE506" s="471"/>
      <c r="AF506" s="471"/>
      <c r="AG506" s="471"/>
      <c r="AH506" s="471"/>
      <c r="AI506" s="471"/>
      <c r="AJ506" s="471"/>
      <c r="AK506" s="471"/>
      <c r="AL506" s="471"/>
      <c r="AM506" s="471"/>
      <c r="AN506" s="471"/>
      <c r="AO506" s="471"/>
      <c r="AP506" s="471"/>
      <c r="AQ506" s="471"/>
      <c r="AR506" s="471"/>
      <c r="AS506" s="471"/>
      <c r="AT506" s="471"/>
      <c r="AU506" s="471"/>
      <c r="AV506" s="471"/>
      <c r="AW506" s="471"/>
    </row>
    <row r="507" spans="2:49" x14ac:dyDescent="0.25">
      <c r="B507" s="474"/>
      <c r="C507" s="474"/>
      <c r="D507" s="474"/>
      <c r="E507" s="474"/>
      <c r="F507" s="474"/>
      <c r="G507" s="471"/>
      <c r="H507" s="471"/>
      <c r="I507" s="471"/>
      <c r="J507" s="471"/>
      <c r="AE507" s="471"/>
      <c r="AF507" s="471"/>
      <c r="AG507" s="471"/>
      <c r="AH507" s="471"/>
      <c r="AI507" s="471"/>
      <c r="AJ507" s="471"/>
      <c r="AK507" s="471"/>
      <c r="AL507" s="471"/>
      <c r="AM507" s="471"/>
      <c r="AN507" s="471"/>
      <c r="AO507" s="471"/>
      <c r="AP507" s="471"/>
      <c r="AQ507" s="471"/>
      <c r="AR507" s="471"/>
      <c r="AS507" s="471"/>
      <c r="AT507" s="471"/>
      <c r="AU507" s="471"/>
      <c r="AV507" s="471"/>
      <c r="AW507" s="471"/>
    </row>
    <row r="508" spans="2:49" x14ac:dyDescent="0.25">
      <c r="G508" s="471"/>
      <c r="H508" s="471"/>
      <c r="I508" s="471"/>
      <c r="J508" s="471"/>
      <c r="AE508" s="471"/>
      <c r="AF508" s="471"/>
      <c r="AG508" s="471"/>
      <c r="AH508" s="471"/>
      <c r="AI508" s="471"/>
      <c r="AJ508" s="471"/>
      <c r="AK508" s="471"/>
      <c r="AL508" s="471"/>
      <c r="AM508" s="471"/>
      <c r="AN508" s="471"/>
      <c r="AO508" s="471"/>
      <c r="AP508" s="471"/>
      <c r="AQ508" s="471"/>
      <c r="AR508" s="471"/>
      <c r="AS508" s="471"/>
      <c r="AT508" s="471"/>
      <c r="AU508" s="471"/>
      <c r="AV508" s="471"/>
      <c r="AW508" s="471"/>
    </row>
    <row r="509" spans="2:49" x14ac:dyDescent="0.25">
      <c r="B509" s="474"/>
      <c r="C509" s="474"/>
      <c r="D509" s="474"/>
      <c r="E509" s="474"/>
      <c r="F509" s="474"/>
      <c r="G509" s="471"/>
      <c r="H509" s="471"/>
      <c r="I509" s="471"/>
      <c r="J509" s="471"/>
      <c r="AE509" s="471"/>
      <c r="AF509" s="471"/>
      <c r="AG509" s="471"/>
      <c r="AH509" s="471"/>
      <c r="AI509" s="471"/>
      <c r="AJ509" s="471"/>
      <c r="AK509" s="471"/>
      <c r="AL509" s="471"/>
      <c r="AM509" s="471"/>
      <c r="AN509" s="471"/>
      <c r="AO509" s="471"/>
      <c r="AP509" s="471"/>
      <c r="AQ509" s="471"/>
      <c r="AR509" s="471"/>
      <c r="AS509" s="471"/>
      <c r="AT509" s="471"/>
      <c r="AU509" s="471"/>
      <c r="AV509" s="471"/>
      <c r="AW509" s="471"/>
    </row>
    <row r="510" spans="2:49" x14ac:dyDescent="0.25">
      <c r="G510" s="471"/>
      <c r="H510" s="471"/>
      <c r="I510" s="471"/>
      <c r="J510" s="471"/>
      <c r="AE510" s="471"/>
      <c r="AF510" s="471"/>
      <c r="AG510" s="471"/>
      <c r="AH510" s="471"/>
      <c r="AI510" s="471"/>
      <c r="AJ510" s="471"/>
      <c r="AK510" s="471"/>
      <c r="AL510" s="471"/>
      <c r="AM510" s="471"/>
      <c r="AN510" s="471"/>
      <c r="AO510" s="471"/>
      <c r="AP510" s="471"/>
      <c r="AQ510" s="471"/>
      <c r="AR510" s="471"/>
      <c r="AS510" s="471"/>
      <c r="AT510" s="471"/>
      <c r="AU510" s="471"/>
      <c r="AV510" s="471"/>
      <c r="AW510" s="471"/>
    </row>
    <row r="511" spans="2:49" x14ac:dyDescent="0.25">
      <c r="B511" s="474"/>
      <c r="C511" s="474"/>
      <c r="D511" s="474"/>
      <c r="E511" s="474"/>
      <c r="F511" s="474"/>
      <c r="G511" s="471"/>
      <c r="H511" s="471"/>
      <c r="I511" s="471"/>
      <c r="J511" s="471"/>
      <c r="AE511" s="471"/>
      <c r="AF511" s="471"/>
      <c r="AG511" s="471"/>
      <c r="AH511" s="471"/>
      <c r="AI511" s="471"/>
      <c r="AJ511" s="471"/>
      <c r="AK511" s="471"/>
      <c r="AL511" s="471"/>
      <c r="AM511" s="471"/>
      <c r="AN511" s="471"/>
      <c r="AO511" s="471"/>
      <c r="AP511" s="471"/>
      <c r="AQ511" s="471"/>
      <c r="AR511" s="471"/>
      <c r="AS511" s="471"/>
      <c r="AT511" s="471"/>
      <c r="AU511" s="471"/>
      <c r="AV511" s="471"/>
      <c r="AW511" s="471"/>
    </row>
    <row r="512" spans="2:49" x14ac:dyDescent="0.25">
      <c r="G512" s="471"/>
      <c r="H512" s="471"/>
      <c r="I512" s="471"/>
      <c r="J512" s="471"/>
      <c r="AE512" s="471"/>
      <c r="AF512" s="471"/>
      <c r="AG512" s="471"/>
      <c r="AH512" s="471"/>
      <c r="AI512" s="471"/>
      <c r="AJ512" s="471"/>
      <c r="AK512" s="471"/>
      <c r="AL512" s="471"/>
      <c r="AM512" s="471"/>
      <c r="AN512" s="471"/>
      <c r="AO512" s="471"/>
      <c r="AP512" s="471"/>
      <c r="AQ512" s="471"/>
      <c r="AR512" s="471"/>
      <c r="AS512" s="471"/>
      <c r="AT512" s="471"/>
      <c r="AU512" s="471"/>
      <c r="AV512" s="471"/>
      <c r="AW512" s="471"/>
    </row>
    <row r="513" spans="2:49" x14ac:dyDescent="0.25">
      <c r="B513" s="474"/>
      <c r="C513" s="474"/>
      <c r="D513" s="474"/>
      <c r="E513" s="474"/>
      <c r="F513" s="474"/>
      <c r="G513" s="471"/>
      <c r="H513" s="471"/>
      <c r="I513" s="471"/>
      <c r="J513" s="471"/>
      <c r="AE513" s="471"/>
      <c r="AF513" s="471"/>
      <c r="AG513" s="471"/>
      <c r="AH513" s="471"/>
      <c r="AI513" s="471"/>
      <c r="AJ513" s="471"/>
      <c r="AK513" s="471"/>
      <c r="AL513" s="471"/>
      <c r="AM513" s="471"/>
      <c r="AN513" s="471"/>
      <c r="AO513" s="471"/>
      <c r="AP513" s="471"/>
      <c r="AQ513" s="471"/>
      <c r="AR513" s="471"/>
      <c r="AS513" s="471"/>
      <c r="AT513" s="471"/>
      <c r="AU513" s="471"/>
      <c r="AV513" s="471"/>
      <c r="AW513" s="471"/>
    </row>
    <row r="514" spans="2:49" x14ac:dyDescent="0.25">
      <c r="G514" s="471"/>
      <c r="H514" s="471"/>
      <c r="I514" s="471"/>
      <c r="J514" s="471"/>
      <c r="AE514" s="471"/>
      <c r="AF514" s="471"/>
      <c r="AG514" s="471"/>
      <c r="AH514" s="471"/>
      <c r="AI514" s="471"/>
      <c r="AJ514" s="471"/>
      <c r="AK514" s="471"/>
      <c r="AL514" s="471"/>
      <c r="AM514" s="471"/>
      <c r="AN514" s="471"/>
      <c r="AO514" s="471"/>
      <c r="AP514" s="471"/>
      <c r="AQ514" s="471"/>
      <c r="AR514" s="471"/>
      <c r="AS514" s="471"/>
      <c r="AT514" s="471"/>
      <c r="AU514" s="471"/>
      <c r="AV514" s="471"/>
      <c r="AW514" s="471"/>
    </row>
    <row r="515" spans="2:49" x14ac:dyDescent="0.25">
      <c r="B515" s="474"/>
      <c r="C515" s="474"/>
      <c r="D515" s="474"/>
      <c r="E515" s="474"/>
      <c r="F515" s="474"/>
      <c r="G515" s="471"/>
      <c r="H515" s="471"/>
      <c r="I515" s="471"/>
      <c r="J515" s="471"/>
      <c r="AE515" s="471"/>
      <c r="AF515" s="471"/>
      <c r="AG515" s="471"/>
      <c r="AH515" s="471"/>
      <c r="AI515" s="471"/>
      <c r="AJ515" s="471"/>
      <c r="AK515" s="471"/>
      <c r="AL515" s="471"/>
      <c r="AM515" s="471"/>
      <c r="AN515" s="471"/>
      <c r="AO515" s="471"/>
      <c r="AP515" s="471"/>
      <c r="AQ515" s="471"/>
      <c r="AR515" s="471"/>
      <c r="AS515" s="471"/>
      <c r="AT515" s="471"/>
      <c r="AU515" s="471"/>
      <c r="AV515" s="471"/>
      <c r="AW515" s="471"/>
    </row>
    <row r="516" spans="2:49" x14ac:dyDescent="0.25">
      <c r="G516" s="471"/>
      <c r="H516" s="471"/>
      <c r="I516" s="471"/>
      <c r="J516" s="471"/>
      <c r="AE516" s="471"/>
      <c r="AF516" s="471"/>
      <c r="AG516" s="471"/>
      <c r="AH516" s="471"/>
      <c r="AI516" s="471"/>
      <c r="AJ516" s="471"/>
      <c r="AK516" s="471"/>
      <c r="AL516" s="471"/>
      <c r="AM516" s="471"/>
      <c r="AN516" s="471"/>
      <c r="AO516" s="471"/>
      <c r="AP516" s="471"/>
      <c r="AQ516" s="471"/>
      <c r="AR516" s="471"/>
      <c r="AS516" s="471"/>
      <c r="AT516" s="471"/>
      <c r="AU516" s="471"/>
      <c r="AV516" s="471"/>
      <c r="AW516" s="471"/>
    </row>
    <row r="517" spans="2:49" x14ac:dyDescent="0.25">
      <c r="B517" s="474"/>
      <c r="C517" s="474"/>
      <c r="D517" s="474"/>
      <c r="E517" s="474"/>
      <c r="F517" s="474"/>
      <c r="G517" s="471"/>
      <c r="H517" s="471"/>
      <c r="I517" s="471"/>
      <c r="J517" s="471"/>
      <c r="AE517" s="471"/>
      <c r="AF517" s="471"/>
      <c r="AG517" s="471"/>
      <c r="AH517" s="471"/>
      <c r="AI517" s="471"/>
      <c r="AJ517" s="471"/>
      <c r="AK517" s="471"/>
      <c r="AL517" s="471"/>
      <c r="AM517" s="471"/>
      <c r="AN517" s="471"/>
      <c r="AO517" s="471"/>
      <c r="AP517" s="471"/>
      <c r="AQ517" s="471"/>
      <c r="AR517" s="471"/>
      <c r="AS517" s="471"/>
      <c r="AT517" s="471"/>
      <c r="AU517" s="471"/>
      <c r="AV517" s="471"/>
      <c r="AW517" s="471"/>
    </row>
    <row r="518" spans="2:49" x14ac:dyDescent="0.25">
      <c r="G518" s="471"/>
      <c r="H518" s="471"/>
      <c r="I518" s="471"/>
      <c r="J518" s="471"/>
      <c r="AE518" s="471"/>
      <c r="AF518" s="471"/>
      <c r="AG518" s="471"/>
      <c r="AH518" s="471"/>
      <c r="AI518" s="471"/>
      <c r="AJ518" s="471"/>
      <c r="AK518" s="471"/>
      <c r="AL518" s="471"/>
      <c r="AM518" s="471"/>
      <c r="AN518" s="471"/>
      <c r="AO518" s="471"/>
      <c r="AP518" s="471"/>
      <c r="AQ518" s="471"/>
      <c r="AR518" s="471"/>
      <c r="AS518" s="471"/>
      <c r="AT518" s="471"/>
      <c r="AU518" s="471"/>
      <c r="AV518" s="471"/>
      <c r="AW518" s="471"/>
    </row>
    <row r="519" spans="2:49" x14ac:dyDescent="0.25">
      <c r="B519" s="474"/>
      <c r="C519" s="474"/>
      <c r="D519" s="474"/>
      <c r="E519" s="474"/>
      <c r="F519" s="474"/>
      <c r="G519" s="471"/>
      <c r="H519" s="471"/>
      <c r="I519" s="471"/>
      <c r="J519" s="471"/>
      <c r="AE519" s="471"/>
      <c r="AF519" s="471"/>
      <c r="AG519" s="471"/>
      <c r="AH519" s="471"/>
      <c r="AI519" s="471"/>
      <c r="AJ519" s="471"/>
      <c r="AK519" s="471"/>
      <c r="AL519" s="471"/>
      <c r="AM519" s="471"/>
      <c r="AN519" s="471"/>
      <c r="AO519" s="471"/>
      <c r="AP519" s="471"/>
      <c r="AQ519" s="471"/>
      <c r="AR519" s="471"/>
      <c r="AS519" s="471"/>
      <c r="AT519" s="471"/>
      <c r="AU519" s="471"/>
      <c r="AV519" s="471"/>
      <c r="AW519" s="471"/>
    </row>
    <row r="520" spans="2:49" x14ac:dyDescent="0.25">
      <c r="G520" s="471"/>
      <c r="H520" s="471"/>
      <c r="I520" s="471"/>
      <c r="J520" s="471"/>
      <c r="AE520" s="471"/>
      <c r="AF520" s="471"/>
      <c r="AG520" s="471"/>
      <c r="AH520" s="471"/>
      <c r="AI520" s="471"/>
      <c r="AJ520" s="471"/>
      <c r="AK520" s="471"/>
      <c r="AL520" s="471"/>
      <c r="AM520" s="471"/>
      <c r="AN520" s="471"/>
      <c r="AO520" s="471"/>
      <c r="AP520" s="471"/>
      <c r="AQ520" s="471"/>
      <c r="AR520" s="471"/>
      <c r="AS520" s="471"/>
      <c r="AT520" s="471"/>
      <c r="AU520" s="471"/>
      <c r="AV520" s="471"/>
      <c r="AW520" s="471"/>
    </row>
    <row r="521" spans="2:49" x14ac:dyDescent="0.25">
      <c r="B521" s="474"/>
      <c r="C521" s="474"/>
      <c r="D521" s="474"/>
      <c r="E521" s="474"/>
      <c r="F521" s="474"/>
      <c r="G521" s="471"/>
      <c r="H521" s="471"/>
      <c r="I521" s="471"/>
      <c r="J521" s="471"/>
      <c r="AE521" s="471"/>
      <c r="AF521" s="471"/>
      <c r="AG521" s="471"/>
      <c r="AH521" s="471"/>
      <c r="AI521" s="471"/>
      <c r="AJ521" s="471"/>
      <c r="AK521" s="471"/>
      <c r="AL521" s="471"/>
      <c r="AM521" s="471"/>
      <c r="AN521" s="471"/>
      <c r="AO521" s="471"/>
      <c r="AP521" s="471"/>
      <c r="AQ521" s="471"/>
      <c r="AR521" s="471"/>
      <c r="AS521" s="471"/>
      <c r="AT521" s="471"/>
      <c r="AU521" s="471"/>
      <c r="AV521" s="471"/>
      <c r="AW521" s="471"/>
    </row>
    <row r="522" spans="2:49" x14ac:dyDescent="0.25">
      <c r="G522" s="471"/>
      <c r="H522" s="471"/>
      <c r="I522" s="471"/>
      <c r="J522" s="471"/>
      <c r="AE522" s="471"/>
      <c r="AF522" s="471"/>
      <c r="AG522" s="471"/>
      <c r="AH522" s="471"/>
      <c r="AI522" s="471"/>
      <c r="AJ522" s="471"/>
      <c r="AK522" s="471"/>
      <c r="AL522" s="471"/>
      <c r="AM522" s="471"/>
      <c r="AN522" s="471"/>
      <c r="AO522" s="471"/>
      <c r="AP522" s="471"/>
      <c r="AQ522" s="471"/>
      <c r="AR522" s="471"/>
      <c r="AS522" s="471"/>
      <c r="AT522" s="471"/>
      <c r="AU522" s="471"/>
      <c r="AV522" s="471"/>
      <c r="AW522" s="471"/>
    </row>
    <row r="523" spans="2:49" x14ac:dyDescent="0.25">
      <c r="B523" s="474"/>
      <c r="C523" s="474"/>
      <c r="D523" s="474"/>
      <c r="E523" s="474"/>
      <c r="F523" s="474"/>
      <c r="G523" s="471"/>
      <c r="H523" s="471"/>
      <c r="I523" s="471"/>
      <c r="J523" s="471"/>
      <c r="AE523" s="471"/>
      <c r="AF523" s="471"/>
      <c r="AG523" s="471"/>
      <c r="AH523" s="471"/>
      <c r="AI523" s="471"/>
      <c r="AJ523" s="471"/>
      <c r="AK523" s="471"/>
      <c r="AL523" s="471"/>
      <c r="AM523" s="471"/>
      <c r="AN523" s="471"/>
      <c r="AO523" s="471"/>
      <c r="AP523" s="471"/>
      <c r="AQ523" s="471"/>
      <c r="AR523" s="471"/>
      <c r="AS523" s="471"/>
      <c r="AT523" s="471"/>
      <c r="AU523" s="471"/>
      <c r="AV523" s="471"/>
      <c r="AW523" s="471"/>
    </row>
    <row r="524" spans="2:49" x14ac:dyDescent="0.25">
      <c r="G524" s="471"/>
      <c r="H524" s="471"/>
      <c r="I524" s="471"/>
      <c r="J524" s="471"/>
      <c r="AE524" s="471"/>
      <c r="AF524" s="471"/>
      <c r="AG524" s="471"/>
      <c r="AH524" s="471"/>
      <c r="AI524" s="471"/>
      <c r="AJ524" s="471"/>
      <c r="AK524" s="471"/>
      <c r="AL524" s="471"/>
      <c r="AM524" s="471"/>
      <c r="AN524" s="471"/>
      <c r="AO524" s="471"/>
      <c r="AP524" s="471"/>
      <c r="AQ524" s="471"/>
      <c r="AR524" s="471"/>
      <c r="AS524" s="471"/>
      <c r="AT524" s="471"/>
      <c r="AU524" s="471"/>
      <c r="AV524" s="471"/>
      <c r="AW524" s="471"/>
    </row>
    <row r="525" spans="2:49" x14ac:dyDescent="0.25">
      <c r="B525" s="474"/>
      <c r="C525" s="474"/>
      <c r="D525" s="474"/>
      <c r="E525" s="474"/>
      <c r="F525" s="474"/>
      <c r="G525" s="471"/>
      <c r="H525" s="471"/>
      <c r="I525" s="471"/>
      <c r="J525" s="471"/>
      <c r="AE525" s="471"/>
      <c r="AF525" s="471"/>
      <c r="AG525" s="471"/>
      <c r="AH525" s="471"/>
      <c r="AI525" s="471"/>
      <c r="AJ525" s="471"/>
      <c r="AK525" s="471"/>
      <c r="AL525" s="471"/>
      <c r="AM525" s="471"/>
      <c r="AN525" s="471"/>
      <c r="AO525" s="471"/>
      <c r="AP525" s="471"/>
      <c r="AQ525" s="471"/>
      <c r="AR525" s="471"/>
      <c r="AS525" s="471"/>
      <c r="AT525" s="471"/>
      <c r="AU525" s="471"/>
      <c r="AV525" s="471"/>
      <c r="AW525" s="471"/>
    </row>
    <row r="526" spans="2:49" x14ac:dyDescent="0.25">
      <c r="G526" s="471"/>
      <c r="H526" s="471"/>
      <c r="I526" s="471"/>
      <c r="J526" s="471"/>
      <c r="AE526" s="471"/>
      <c r="AF526" s="471"/>
      <c r="AG526" s="471"/>
      <c r="AH526" s="471"/>
      <c r="AI526" s="471"/>
      <c r="AJ526" s="471"/>
      <c r="AK526" s="471"/>
      <c r="AL526" s="471"/>
      <c r="AM526" s="471"/>
      <c r="AN526" s="471"/>
      <c r="AO526" s="471"/>
      <c r="AP526" s="471"/>
      <c r="AQ526" s="471"/>
      <c r="AR526" s="471"/>
      <c r="AS526" s="471"/>
      <c r="AT526" s="471"/>
      <c r="AU526" s="471"/>
      <c r="AV526" s="471"/>
      <c r="AW526" s="471"/>
    </row>
    <row r="527" spans="2:49" x14ac:dyDescent="0.25">
      <c r="B527" s="474"/>
      <c r="C527" s="474"/>
      <c r="D527" s="474"/>
      <c r="E527" s="474"/>
      <c r="F527" s="474"/>
      <c r="G527" s="471"/>
      <c r="H527" s="471"/>
      <c r="I527" s="471"/>
      <c r="J527" s="471"/>
      <c r="AE527" s="471"/>
      <c r="AF527" s="471"/>
      <c r="AG527" s="471"/>
      <c r="AH527" s="471"/>
      <c r="AI527" s="471"/>
      <c r="AJ527" s="471"/>
      <c r="AK527" s="471"/>
      <c r="AL527" s="471"/>
      <c r="AM527" s="471"/>
      <c r="AN527" s="471"/>
      <c r="AO527" s="471"/>
      <c r="AP527" s="471"/>
      <c r="AQ527" s="471"/>
      <c r="AR527" s="471"/>
      <c r="AS527" s="471"/>
      <c r="AT527" s="471"/>
      <c r="AU527" s="471"/>
      <c r="AV527" s="471"/>
      <c r="AW527" s="471"/>
    </row>
    <row r="528" spans="2:49" x14ac:dyDescent="0.25">
      <c r="G528" s="471"/>
      <c r="H528" s="471"/>
      <c r="I528" s="471"/>
      <c r="J528" s="471"/>
      <c r="AE528" s="471"/>
      <c r="AF528" s="471"/>
      <c r="AG528" s="471"/>
      <c r="AH528" s="471"/>
      <c r="AI528" s="471"/>
      <c r="AJ528" s="471"/>
      <c r="AK528" s="471"/>
      <c r="AL528" s="471"/>
      <c r="AM528" s="471"/>
      <c r="AN528" s="471"/>
      <c r="AO528" s="471"/>
      <c r="AP528" s="471"/>
      <c r="AQ528" s="471"/>
      <c r="AR528" s="471"/>
      <c r="AS528" s="471"/>
      <c r="AT528" s="471"/>
      <c r="AU528" s="471"/>
      <c r="AV528" s="471"/>
      <c r="AW528" s="471"/>
    </row>
    <row r="529" spans="2:49" x14ac:dyDescent="0.25">
      <c r="B529" s="474"/>
      <c r="C529" s="474"/>
      <c r="D529" s="474"/>
      <c r="E529" s="474"/>
      <c r="F529" s="474"/>
      <c r="G529" s="471"/>
      <c r="H529" s="471"/>
      <c r="I529" s="471"/>
      <c r="J529" s="471"/>
      <c r="AE529" s="471"/>
      <c r="AF529" s="471"/>
      <c r="AG529" s="471"/>
      <c r="AH529" s="471"/>
      <c r="AI529" s="471"/>
      <c r="AJ529" s="471"/>
      <c r="AK529" s="471"/>
      <c r="AL529" s="471"/>
      <c r="AM529" s="471"/>
      <c r="AN529" s="471"/>
      <c r="AO529" s="471"/>
      <c r="AP529" s="471"/>
      <c r="AQ529" s="471"/>
      <c r="AR529" s="471"/>
      <c r="AS529" s="471"/>
      <c r="AT529" s="471"/>
      <c r="AU529" s="471"/>
      <c r="AV529" s="471"/>
      <c r="AW529" s="471"/>
    </row>
    <row r="530" spans="2:49" x14ac:dyDescent="0.25">
      <c r="G530" s="471"/>
      <c r="H530" s="471"/>
      <c r="I530" s="471"/>
      <c r="J530" s="471"/>
      <c r="AE530" s="471"/>
      <c r="AF530" s="471"/>
      <c r="AG530" s="471"/>
      <c r="AH530" s="471"/>
      <c r="AI530" s="471"/>
      <c r="AJ530" s="471"/>
      <c r="AK530" s="471"/>
      <c r="AL530" s="471"/>
      <c r="AM530" s="471"/>
      <c r="AN530" s="471"/>
      <c r="AO530" s="471"/>
      <c r="AP530" s="471"/>
      <c r="AQ530" s="471"/>
      <c r="AR530" s="471"/>
      <c r="AS530" s="471"/>
      <c r="AT530" s="471"/>
      <c r="AU530" s="471"/>
      <c r="AV530" s="471"/>
      <c r="AW530" s="471"/>
    </row>
    <row r="531" spans="2:49" x14ac:dyDescent="0.25">
      <c r="B531" s="474"/>
      <c r="C531" s="474"/>
      <c r="D531" s="474"/>
      <c r="E531" s="474"/>
      <c r="F531" s="474"/>
      <c r="G531" s="471"/>
      <c r="H531" s="471"/>
      <c r="I531" s="471"/>
      <c r="J531" s="471"/>
      <c r="AE531" s="471"/>
      <c r="AF531" s="471"/>
      <c r="AG531" s="471"/>
      <c r="AH531" s="471"/>
      <c r="AI531" s="471"/>
      <c r="AJ531" s="471"/>
      <c r="AK531" s="471"/>
      <c r="AL531" s="471"/>
      <c r="AM531" s="471"/>
      <c r="AN531" s="471"/>
      <c r="AO531" s="471"/>
      <c r="AP531" s="471"/>
      <c r="AQ531" s="471"/>
      <c r="AR531" s="471"/>
      <c r="AS531" s="471"/>
      <c r="AT531" s="471"/>
      <c r="AU531" s="471"/>
      <c r="AV531" s="471"/>
      <c r="AW531" s="471"/>
    </row>
    <row r="532" spans="2:49" x14ac:dyDescent="0.25">
      <c r="B532" s="474"/>
      <c r="C532" s="474"/>
      <c r="D532" s="474"/>
      <c r="E532" s="474"/>
      <c r="F532" s="474"/>
      <c r="G532" s="471"/>
      <c r="H532" s="471"/>
      <c r="I532" s="471"/>
      <c r="J532" s="471"/>
      <c r="AE532" s="471"/>
      <c r="AF532" s="471"/>
      <c r="AG532" s="471"/>
      <c r="AH532" s="471"/>
      <c r="AI532" s="471"/>
      <c r="AJ532" s="471"/>
      <c r="AK532" s="471"/>
      <c r="AL532" s="471"/>
      <c r="AM532" s="471"/>
      <c r="AN532" s="471"/>
      <c r="AO532" s="471"/>
      <c r="AP532" s="471"/>
      <c r="AQ532" s="471"/>
      <c r="AR532" s="471"/>
      <c r="AS532" s="471"/>
      <c r="AT532" s="471"/>
      <c r="AU532" s="471"/>
      <c r="AV532" s="471"/>
      <c r="AW532" s="471"/>
    </row>
    <row r="533" spans="2:49" x14ac:dyDescent="0.25">
      <c r="G533" s="471"/>
      <c r="H533" s="471"/>
      <c r="I533" s="471"/>
      <c r="J533" s="471"/>
      <c r="AE533" s="471"/>
      <c r="AF533" s="471"/>
      <c r="AG533" s="471"/>
      <c r="AH533" s="471"/>
      <c r="AI533" s="471"/>
      <c r="AJ533" s="471"/>
      <c r="AK533" s="471"/>
      <c r="AL533" s="471"/>
      <c r="AM533" s="471"/>
      <c r="AN533" s="471"/>
      <c r="AO533" s="471"/>
      <c r="AP533" s="471"/>
      <c r="AQ533" s="471"/>
      <c r="AR533" s="471"/>
      <c r="AS533" s="471"/>
      <c r="AT533" s="471"/>
      <c r="AU533" s="471"/>
      <c r="AV533" s="471"/>
      <c r="AW533" s="471"/>
    </row>
    <row r="534" spans="2:49" x14ac:dyDescent="0.25">
      <c r="B534" s="474"/>
      <c r="C534" s="474"/>
      <c r="D534" s="474"/>
      <c r="E534" s="474"/>
      <c r="F534" s="474"/>
      <c r="G534" s="471"/>
      <c r="H534" s="471"/>
      <c r="I534" s="471"/>
      <c r="J534" s="471"/>
      <c r="AE534" s="471"/>
      <c r="AF534" s="471"/>
      <c r="AG534" s="471"/>
      <c r="AH534" s="471"/>
      <c r="AI534" s="471"/>
      <c r="AJ534" s="471"/>
      <c r="AK534" s="471"/>
      <c r="AL534" s="471"/>
      <c r="AM534" s="471"/>
      <c r="AN534" s="471"/>
      <c r="AO534" s="471"/>
      <c r="AP534" s="471"/>
      <c r="AQ534" s="471"/>
      <c r="AR534" s="471"/>
      <c r="AS534" s="471"/>
      <c r="AT534" s="471"/>
      <c r="AU534" s="471"/>
      <c r="AV534" s="471"/>
      <c r="AW534" s="471"/>
    </row>
    <row r="535" spans="2:49" x14ac:dyDescent="0.25">
      <c r="G535" s="471"/>
      <c r="H535" s="471"/>
      <c r="I535" s="471"/>
      <c r="J535" s="471"/>
      <c r="AE535" s="471"/>
      <c r="AF535" s="471"/>
      <c r="AG535" s="471"/>
      <c r="AH535" s="471"/>
      <c r="AI535" s="471"/>
      <c r="AJ535" s="471"/>
      <c r="AK535" s="471"/>
      <c r="AL535" s="471"/>
      <c r="AM535" s="471"/>
      <c r="AN535" s="471"/>
      <c r="AO535" s="471"/>
      <c r="AP535" s="471"/>
      <c r="AQ535" s="471"/>
      <c r="AR535" s="471"/>
      <c r="AS535" s="471"/>
      <c r="AT535" s="471"/>
      <c r="AU535" s="471"/>
      <c r="AV535" s="471"/>
      <c r="AW535" s="471"/>
    </row>
    <row r="536" spans="2:49" x14ac:dyDescent="0.25">
      <c r="B536" s="474"/>
      <c r="C536" s="474"/>
      <c r="D536" s="474"/>
      <c r="E536" s="474"/>
      <c r="F536" s="474"/>
      <c r="G536" s="471"/>
      <c r="H536" s="471"/>
      <c r="I536" s="471"/>
      <c r="J536" s="471"/>
      <c r="AE536" s="471"/>
      <c r="AF536" s="471"/>
      <c r="AG536" s="471"/>
      <c r="AH536" s="471"/>
      <c r="AI536" s="471"/>
      <c r="AJ536" s="471"/>
      <c r="AK536" s="471"/>
      <c r="AL536" s="471"/>
      <c r="AM536" s="471"/>
      <c r="AN536" s="471"/>
      <c r="AO536" s="471"/>
      <c r="AP536" s="471"/>
      <c r="AQ536" s="471"/>
      <c r="AR536" s="471"/>
      <c r="AS536" s="471"/>
      <c r="AT536" s="471"/>
      <c r="AU536" s="471"/>
      <c r="AV536" s="471"/>
      <c r="AW536" s="471"/>
    </row>
    <row r="537" spans="2:49" x14ac:dyDescent="0.25">
      <c r="G537" s="471"/>
      <c r="H537" s="471"/>
      <c r="I537" s="471"/>
      <c r="J537" s="471"/>
      <c r="AE537" s="471"/>
      <c r="AF537" s="471"/>
      <c r="AG537" s="471"/>
      <c r="AH537" s="471"/>
      <c r="AI537" s="471"/>
      <c r="AJ537" s="471"/>
      <c r="AK537" s="471"/>
      <c r="AL537" s="471"/>
      <c r="AM537" s="471"/>
      <c r="AN537" s="471"/>
      <c r="AO537" s="471"/>
      <c r="AP537" s="471"/>
      <c r="AQ537" s="471"/>
      <c r="AR537" s="471"/>
      <c r="AS537" s="471"/>
      <c r="AT537" s="471"/>
      <c r="AU537" s="471"/>
      <c r="AV537" s="471"/>
      <c r="AW537" s="471"/>
    </row>
    <row r="538" spans="2:49" x14ac:dyDescent="0.25">
      <c r="B538" s="474"/>
      <c r="C538" s="474"/>
      <c r="D538" s="474"/>
      <c r="E538" s="474"/>
      <c r="F538" s="474"/>
      <c r="G538" s="471"/>
      <c r="H538" s="471"/>
      <c r="I538" s="471"/>
      <c r="J538" s="471"/>
      <c r="AE538" s="471"/>
      <c r="AF538" s="471"/>
      <c r="AG538" s="471"/>
      <c r="AH538" s="471"/>
      <c r="AI538" s="471"/>
      <c r="AJ538" s="471"/>
      <c r="AK538" s="471"/>
      <c r="AL538" s="471"/>
      <c r="AM538" s="471"/>
      <c r="AN538" s="471"/>
      <c r="AO538" s="471"/>
      <c r="AP538" s="471"/>
      <c r="AQ538" s="471"/>
      <c r="AR538" s="471"/>
      <c r="AS538" s="471"/>
      <c r="AT538" s="471"/>
      <c r="AU538" s="471"/>
      <c r="AV538" s="471"/>
      <c r="AW538" s="471"/>
    </row>
    <row r="539" spans="2:49" x14ac:dyDescent="0.25">
      <c r="G539" s="471"/>
      <c r="H539" s="471"/>
      <c r="I539" s="471"/>
      <c r="J539" s="471"/>
      <c r="AE539" s="471"/>
      <c r="AF539" s="471"/>
      <c r="AG539" s="471"/>
      <c r="AH539" s="471"/>
      <c r="AI539" s="471"/>
      <c r="AJ539" s="471"/>
      <c r="AK539" s="471"/>
      <c r="AL539" s="471"/>
      <c r="AM539" s="471"/>
      <c r="AN539" s="471"/>
      <c r="AO539" s="471"/>
      <c r="AP539" s="471"/>
      <c r="AQ539" s="471"/>
      <c r="AR539" s="471"/>
      <c r="AS539" s="471"/>
      <c r="AT539" s="471"/>
      <c r="AU539" s="471"/>
      <c r="AV539" s="471"/>
      <c r="AW539" s="471"/>
    </row>
    <row r="540" spans="2:49" x14ac:dyDescent="0.25">
      <c r="B540" s="474"/>
      <c r="C540" s="474"/>
      <c r="D540" s="474"/>
      <c r="E540" s="474"/>
      <c r="F540" s="474"/>
      <c r="G540" s="471"/>
      <c r="H540" s="471"/>
      <c r="I540" s="471"/>
      <c r="J540" s="471"/>
      <c r="AE540" s="471"/>
      <c r="AF540" s="471"/>
      <c r="AG540" s="471"/>
      <c r="AH540" s="471"/>
      <c r="AI540" s="471"/>
      <c r="AJ540" s="471"/>
      <c r="AK540" s="471"/>
      <c r="AL540" s="471"/>
      <c r="AM540" s="471"/>
      <c r="AN540" s="471"/>
      <c r="AO540" s="471"/>
      <c r="AP540" s="471"/>
      <c r="AQ540" s="471"/>
      <c r="AR540" s="471"/>
      <c r="AS540" s="471"/>
      <c r="AT540" s="471"/>
      <c r="AU540" s="471"/>
      <c r="AV540" s="471"/>
      <c r="AW540" s="471"/>
    </row>
    <row r="541" spans="2:49" x14ac:dyDescent="0.25">
      <c r="G541" s="471"/>
      <c r="H541" s="471"/>
      <c r="I541" s="471"/>
      <c r="J541" s="471"/>
      <c r="AE541" s="471"/>
      <c r="AF541" s="471"/>
      <c r="AG541" s="471"/>
      <c r="AH541" s="471"/>
      <c r="AI541" s="471"/>
      <c r="AJ541" s="471"/>
      <c r="AK541" s="471"/>
      <c r="AL541" s="471"/>
      <c r="AM541" s="471"/>
      <c r="AN541" s="471"/>
      <c r="AO541" s="471"/>
      <c r="AP541" s="471"/>
      <c r="AQ541" s="471"/>
      <c r="AR541" s="471"/>
      <c r="AS541" s="471"/>
      <c r="AT541" s="471"/>
      <c r="AU541" s="471"/>
      <c r="AV541" s="471"/>
      <c r="AW541" s="471"/>
    </row>
    <row r="542" spans="2:49" x14ac:dyDescent="0.25">
      <c r="B542" s="474"/>
      <c r="C542" s="474"/>
      <c r="D542" s="474"/>
      <c r="E542" s="474"/>
      <c r="F542" s="474"/>
      <c r="G542" s="471"/>
      <c r="H542" s="471"/>
      <c r="I542" s="471"/>
      <c r="J542" s="471"/>
      <c r="AE542" s="471"/>
      <c r="AF542" s="471"/>
      <c r="AG542" s="471"/>
      <c r="AH542" s="471"/>
      <c r="AI542" s="471"/>
      <c r="AJ542" s="471"/>
      <c r="AK542" s="471"/>
      <c r="AL542" s="471"/>
      <c r="AM542" s="471"/>
      <c r="AN542" s="471"/>
      <c r="AO542" s="471"/>
      <c r="AP542" s="471"/>
      <c r="AQ542" s="471"/>
      <c r="AR542" s="471"/>
      <c r="AS542" s="471"/>
      <c r="AT542" s="471"/>
      <c r="AU542" s="471"/>
      <c r="AV542" s="471"/>
      <c r="AW542" s="471"/>
    </row>
    <row r="543" spans="2:49" x14ac:dyDescent="0.25">
      <c r="G543" s="471"/>
      <c r="H543" s="471"/>
      <c r="I543" s="471"/>
      <c r="J543" s="471"/>
      <c r="AE543" s="471"/>
      <c r="AF543" s="471"/>
      <c r="AG543" s="471"/>
      <c r="AH543" s="471"/>
      <c r="AI543" s="471"/>
      <c r="AJ543" s="471"/>
      <c r="AK543" s="471"/>
      <c r="AL543" s="471"/>
      <c r="AM543" s="471"/>
      <c r="AN543" s="471"/>
      <c r="AO543" s="471"/>
      <c r="AP543" s="471"/>
      <c r="AQ543" s="471"/>
      <c r="AR543" s="471"/>
      <c r="AS543" s="471"/>
      <c r="AT543" s="471"/>
      <c r="AU543" s="471"/>
      <c r="AV543" s="471"/>
      <c r="AW543" s="471"/>
    </row>
    <row r="544" spans="2:49" x14ac:dyDescent="0.25">
      <c r="B544" s="474"/>
      <c r="C544" s="474"/>
      <c r="D544" s="474"/>
      <c r="E544" s="474"/>
      <c r="F544" s="474"/>
      <c r="G544" s="471"/>
      <c r="H544" s="471"/>
      <c r="I544" s="471"/>
      <c r="J544" s="471"/>
      <c r="AE544" s="471"/>
      <c r="AF544" s="471"/>
      <c r="AG544" s="471"/>
      <c r="AH544" s="471"/>
      <c r="AI544" s="471"/>
      <c r="AJ544" s="471"/>
      <c r="AK544" s="471"/>
      <c r="AL544" s="471"/>
      <c r="AM544" s="471"/>
      <c r="AN544" s="471"/>
      <c r="AO544" s="471"/>
      <c r="AP544" s="471"/>
      <c r="AQ544" s="471"/>
      <c r="AR544" s="471"/>
      <c r="AS544" s="471"/>
      <c r="AT544" s="471"/>
      <c r="AU544" s="471"/>
      <c r="AV544" s="471"/>
      <c r="AW544" s="471"/>
    </row>
    <row r="545" spans="2:49" x14ac:dyDescent="0.25">
      <c r="G545" s="471"/>
      <c r="H545" s="471"/>
      <c r="I545" s="471"/>
      <c r="J545" s="471"/>
      <c r="AE545" s="471"/>
      <c r="AF545" s="471"/>
      <c r="AG545" s="471"/>
      <c r="AH545" s="471"/>
      <c r="AI545" s="471"/>
      <c r="AJ545" s="471"/>
      <c r="AK545" s="471"/>
      <c r="AL545" s="471"/>
      <c r="AM545" s="471"/>
      <c r="AN545" s="471"/>
      <c r="AO545" s="471"/>
      <c r="AP545" s="471"/>
      <c r="AQ545" s="471"/>
      <c r="AR545" s="471"/>
      <c r="AS545" s="471"/>
      <c r="AT545" s="471"/>
      <c r="AU545" s="471"/>
      <c r="AV545" s="471"/>
      <c r="AW545" s="471"/>
    </row>
    <row r="546" spans="2:49" x14ac:dyDescent="0.25">
      <c r="B546" s="474"/>
      <c r="C546" s="474"/>
      <c r="D546" s="474"/>
      <c r="E546" s="474"/>
      <c r="F546" s="474"/>
      <c r="G546" s="471"/>
      <c r="H546" s="471"/>
      <c r="I546" s="471"/>
      <c r="J546" s="471"/>
      <c r="AE546" s="471"/>
      <c r="AF546" s="471"/>
      <c r="AG546" s="471"/>
      <c r="AH546" s="471"/>
      <c r="AI546" s="471"/>
      <c r="AJ546" s="471"/>
      <c r="AK546" s="471"/>
      <c r="AL546" s="471"/>
      <c r="AM546" s="471"/>
      <c r="AN546" s="471"/>
      <c r="AO546" s="471"/>
      <c r="AP546" s="471"/>
      <c r="AQ546" s="471"/>
      <c r="AR546" s="471"/>
      <c r="AS546" s="471"/>
      <c r="AT546" s="471"/>
      <c r="AU546" s="471"/>
      <c r="AV546" s="471"/>
      <c r="AW546" s="471"/>
    </row>
    <row r="547" spans="2:49" x14ac:dyDescent="0.25">
      <c r="G547" s="471"/>
      <c r="H547" s="471"/>
      <c r="I547" s="471"/>
      <c r="J547" s="471"/>
      <c r="AE547" s="471"/>
      <c r="AF547" s="471"/>
      <c r="AG547" s="471"/>
      <c r="AH547" s="471"/>
      <c r="AI547" s="471"/>
      <c r="AJ547" s="471"/>
      <c r="AK547" s="471"/>
      <c r="AL547" s="471"/>
      <c r="AM547" s="471"/>
      <c r="AN547" s="471"/>
      <c r="AO547" s="471"/>
      <c r="AP547" s="471"/>
      <c r="AQ547" s="471"/>
      <c r="AR547" s="471"/>
      <c r="AS547" s="471"/>
      <c r="AT547" s="471"/>
      <c r="AU547" s="471"/>
      <c r="AV547" s="471"/>
      <c r="AW547" s="471"/>
    </row>
    <row r="548" spans="2:49" x14ac:dyDescent="0.25">
      <c r="B548" s="474"/>
      <c r="C548" s="474"/>
      <c r="D548" s="474"/>
      <c r="E548" s="474"/>
      <c r="F548" s="474"/>
      <c r="G548" s="471"/>
      <c r="H548" s="471"/>
      <c r="I548" s="471"/>
      <c r="J548" s="471"/>
      <c r="AE548" s="471"/>
      <c r="AF548" s="471"/>
      <c r="AG548" s="471"/>
      <c r="AH548" s="471"/>
      <c r="AI548" s="471"/>
      <c r="AJ548" s="471"/>
      <c r="AK548" s="471"/>
      <c r="AL548" s="471"/>
      <c r="AM548" s="471"/>
      <c r="AN548" s="471"/>
      <c r="AO548" s="471"/>
      <c r="AP548" s="471"/>
      <c r="AQ548" s="471"/>
      <c r="AR548" s="471"/>
      <c r="AS548" s="471"/>
      <c r="AT548" s="471"/>
      <c r="AU548" s="471"/>
      <c r="AV548" s="471"/>
      <c r="AW548" s="471"/>
    </row>
    <row r="549" spans="2:49" x14ac:dyDescent="0.25">
      <c r="G549" s="471"/>
      <c r="H549" s="471"/>
      <c r="I549" s="471"/>
      <c r="J549" s="471"/>
      <c r="AE549" s="471"/>
      <c r="AF549" s="471"/>
      <c r="AG549" s="471"/>
      <c r="AH549" s="471"/>
      <c r="AI549" s="471"/>
      <c r="AJ549" s="471"/>
      <c r="AK549" s="471"/>
      <c r="AL549" s="471"/>
      <c r="AM549" s="471"/>
      <c r="AN549" s="471"/>
      <c r="AO549" s="471"/>
      <c r="AP549" s="471"/>
      <c r="AQ549" s="471"/>
      <c r="AR549" s="471"/>
      <c r="AS549" s="471"/>
      <c r="AT549" s="471"/>
      <c r="AU549" s="471"/>
      <c r="AV549" s="471"/>
      <c r="AW549" s="471"/>
    </row>
    <row r="550" spans="2:49" x14ac:dyDescent="0.25">
      <c r="B550" s="474"/>
      <c r="C550" s="474"/>
      <c r="D550" s="474"/>
      <c r="E550" s="474"/>
      <c r="F550" s="474"/>
      <c r="G550" s="471"/>
      <c r="H550" s="471"/>
      <c r="I550" s="471"/>
      <c r="J550" s="471"/>
      <c r="AE550" s="471"/>
      <c r="AF550" s="471"/>
      <c r="AG550" s="471"/>
      <c r="AH550" s="471"/>
      <c r="AI550" s="471"/>
      <c r="AJ550" s="471"/>
      <c r="AK550" s="471"/>
      <c r="AL550" s="471"/>
      <c r="AM550" s="471"/>
      <c r="AN550" s="471"/>
      <c r="AO550" s="471"/>
      <c r="AP550" s="471"/>
      <c r="AQ550" s="471"/>
      <c r="AR550" s="471"/>
      <c r="AS550" s="471"/>
      <c r="AT550" s="471"/>
      <c r="AU550" s="471"/>
      <c r="AV550" s="471"/>
      <c r="AW550" s="471"/>
    </row>
    <row r="551" spans="2:49" x14ac:dyDescent="0.25">
      <c r="G551" s="471"/>
      <c r="H551" s="471"/>
      <c r="I551" s="471"/>
      <c r="J551" s="471"/>
      <c r="AE551" s="471"/>
      <c r="AF551" s="471"/>
      <c r="AG551" s="471"/>
      <c r="AH551" s="471"/>
      <c r="AI551" s="471"/>
      <c r="AJ551" s="471"/>
      <c r="AK551" s="471"/>
      <c r="AL551" s="471"/>
      <c r="AM551" s="471"/>
      <c r="AN551" s="471"/>
      <c r="AO551" s="471"/>
      <c r="AP551" s="471"/>
      <c r="AQ551" s="471"/>
      <c r="AR551" s="471"/>
      <c r="AS551" s="471"/>
      <c r="AT551" s="471"/>
      <c r="AU551" s="471"/>
      <c r="AV551" s="471"/>
      <c r="AW551" s="471"/>
    </row>
    <row r="552" spans="2:49" x14ac:dyDescent="0.25">
      <c r="B552" s="474"/>
      <c r="C552" s="474"/>
      <c r="D552" s="474"/>
      <c r="E552" s="474"/>
      <c r="F552" s="474"/>
      <c r="G552" s="471"/>
      <c r="H552" s="471"/>
      <c r="I552" s="471"/>
      <c r="J552" s="471"/>
      <c r="AE552" s="471"/>
      <c r="AF552" s="471"/>
      <c r="AG552" s="471"/>
      <c r="AH552" s="471"/>
      <c r="AI552" s="471"/>
      <c r="AJ552" s="471"/>
      <c r="AK552" s="471"/>
      <c r="AL552" s="471"/>
      <c r="AM552" s="471"/>
      <c r="AN552" s="471"/>
      <c r="AO552" s="471"/>
      <c r="AP552" s="471"/>
      <c r="AQ552" s="471"/>
      <c r="AR552" s="471"/>
      <c r="AS552" s="471"/>
      <c r="AT552" s="471"/>
      <c r="AU552" s="471"/>
      <c r="AV552" s="471"/>
      <c r="AW552" s="471"/>
    </row>
    <row r="553" spans="2:49" x14ac:dyDescent="0.25">
      <c r="G553" s="471"/>
      <c r="H553" s="471"/>
      <c r="I553" s="471"/>
      <c r="J553" s="471"/>
      <c r="AE553" s="471"/>
      <c r="AF553" s="471"/>
      <c r="AG553" s="471"/>
      <c r="AH553" s="471"/>
      <c r="AI553" s="471"/>
      <c r="AJ553" s="471"/>
      <c r="AK553" s="471"/>
      <c r="AL553" s="471"/>
      <c r="AM553" s="471"/>
      <c r="AN553" s="471"/>
      <c r="AO553" s="471"/>
      <c r="AP553" s="471"/>
      <c r="AQ553" s="471"/>
      <c r="AR553" s="471"/>
      <c r="AS553" s="471"/>
      <c r="AT553" s="471"/>
      <c r="AU553" s="471"/>
      <c r="AV553" s="471"/>
      <c r="AW553" s="471"/>
    </row>
    <row r="554" spans="2:49" x14ac:dyDescent="0.25">
      <c r="B554" s="474"/>
      <c r="C554" s="474"/>
      <c r="D554" s="474"/>
      <c r="E554" s="474"/>
      <c r="F554" s="474"/>
      <c r="G554" s="471"/>
      <c r="H554" s="471"/>
      <c r="I554" s="471"/>
      <c r="J554" s="471"/>
      <c r="AE554" s="471"/>
      <c r="AF554" s="471"/>
      <c r="AG554" s="471"/>
      <c r="AH554" s="471"/>
      <c r="AI554" s="471"/>
      <c r="AJ554" s="471"/>
      <c r="AK554" s="471"/>
      <c r="AL554" s="471"/>
      <c r="AM554" s="471"/>
      <c r="AN554" s="471"/>
      <c r="AO554" s="471"/>
      <c r="AP554" s="471"/>
      <c r="AQ554" s="471"/>
      <c r="AR554" s="471"/>
      <c r="AS554" s="471"/>
      <c r="AT554" s="471"/>
      <c r="AU554" s="471"/>
      <c r="AV554" s="471"/>
      <c r="AW554" s="471"/>
    </row>
    <row r="555" spans="2:49" x14ac:dyDescent="0.25">
      <c r="G555" s="471"/>
      <c r="H555" s="471"/>
      <c r="I555" s="471"/>
      <c r="J555" s="471"/>
      <c r="AE555" s="471"/>
      <c r="AF555" s="471"/>
      <c r="AG555" s="471"/>
      <c r="AH555" s="471"/>
      <c r="AI555" s="471"/>
      <c r="AJ555" s="471"/>
      <c r="AK555" s="471"/>
      <c r="AL555" s="471"/>
      <c r="AM555" s="471"/>
      <c r="AN555" s="471"/>
      <c r="AO555" s="471"/>
      <c r="AP555" s="471"/>
      <c r="AQ555" s="471"/>
      <c r="AR555" s="471"/>
      <c r="AS555" s="471"/>
      <c r="AT555" s="471"/>
      <c r="AU555" s="471"/>
      <c r="AV555" s="471"/>
      <c r="AW555" s="471"/>
    </row>
    <row r="556" spans="2:49" x14ac:dyDescent="0.25">
      <c r="B556" s="474"/>
      <c r="C556" s="474"/>
      <c r="D556" s="474"/>
      <c r="E556" s="474"/>
      <c r="F556" s="474"/>
      <c r="G556" s="471"/>
      <c r="H556" s="471"/>
      <c r="I556" s="471"/>
      <c r="J556" s="471"/>
      <c r="AE556" s="471"/>
      <c r="AF556" s="471"/>
      <c r="AG556" s="471"/>
      <c r="AH556" s="471"/>
      <c r="AI556" s="471"/>
      <c r="AJ556" s="471"/>
      <c r="AK556" s="471"/>
      <c r="AL556" s="471"/>
      <c r="AM556" s="471"/>
      <c r="AN556" s="471"/>
      <c r="AO556" s="471"/>
      <c r="AP556" s="471"/>
      <c r="AQ556" s="471"/>
      <c r="AR556" s="471"/>
      <c r="AS556" s="471"/>
      <c r="AT556" s="471"/>
      <c r="AU556" s="471"/>
      <c r="AV556" s="471"/>
      <c r="AW556" s="471"/>
    </row>
    <row r="557" spans="2:49" x14ac:dyDescent="0.25">
      <c r="G557" s="471"/>
      <c r="H557" s="471"/>
      <c r="I557" s="471"/>
      <c r="J557" s="471"/>
      <c r="AE557" s="471"/>
      <c r="AF557" s="471"/>
      <c r="AG557" s="471"/>
      <c r="AH557" s="471"/>
      <c r="AI557" s="471"/>
      <c r="AJ557" s="471"/>
      <c r="AK557" s="471"/>
      <c r="AL557" s="471"/>
      <c r="AM557" s="471"/>
      <c r="AN557" s="471"/>
      <c r="AO557" s="471"/>
      <c r="AP557" s="471"/>
      <c r="AQ557" s="471"/>
      <c r="AR557" s="471"/>
      <c r="AS557" s="471"/>
      <c r="AT557" s="471"/>
      <c r="AU557" s="471"/>
      <c r="AV557" s="471"/>
      <c r="AW557" s="471"/>
    </row>
    <row r="558" spans="2:49" x14ac:dyDescent="0.25">
      <c r="B558" s="474"/>
      <c r="C558" s="474"/>
      <c r="D558" s="474"/>
      <c r="E558" s="474"/>
      <c r="F558" s="474"/>
      <c r="G558" s="471"/>
      <c r="H558" s="471"/>
      <c r="I558" s="471"/>
      <c r="J558" s="471"/>
      <c r="AE558" s="471"/>
      <c r="AF558" s="471"/>
      <c r="AG558" s="471"/>
      <c r="AH558" s="471"/>
      <c r="AI558" s="471"/>
      <c r="AJ558" s="471"/>
      <c r="AK558" s="471"/>
      <c r="AL558" s="471"/>
      <c r="AM558" s="471"/>
      <c r="AN558" s="471"/>
      <c r="AO558" s="471"/>
      <c r="AP558" s="471"/>
      <c r="AQ558" s="471"/>
      <c r="AR558" s="471"/>
      <c r="AS558" s="471"/>
      <c r="AT558" s="471"/>
      <c r="AU558" s="471"/>
      <c r="AV558" s="471"/>
      <c r="AW558" s="471"/>
    </row>
    <row r="559" spans="2:49" x14ac:dyDescent="0.25">
      <c r="G559" s="471"/>
      <c r="H559" s="471"/>
      <c r="I559" s="471"/>
      <c r="J559" s="471"/>
      <c r="AE559" s="471"/>
      <c r="AF559" s="471"/>
      <c r="AG559" s="471"/>
      <c r="AH559" s="471"/>
      <c r="AI559" s="471"/>
      <c r="AJ559" s="471"/>
      <c r="AK559" s="471"/>
      <c r="AL559" s="471"/>
      <c r="AM559" s="471"/>
      <c r="AN559" s="471"/>
      <c r="AO559" s="471"/>
      <c r="AP559" s="471"/>
      <c r="AQ559" s="471"/>
      <c r="AR559" s="471"/>
      <c r="AS559" s="471"/>
      <c r="AT559" s="471"/>
      <c r="AU559" s="471"/>
      <c r="AV559" s="471"/>
      <c r="AW559" s="471"/>
    </row>
    <row r="560" spans="2:49" x14ac:dyDescent="0.25">
      <c r="B560" s="474"/>
      <c r="C560" s="474"/>
      <c r="D560" s="474"/>
      <c r="E560" s="474"/>
      <c r="F560" s="474"/>
      <c r="G560" s="471"/>
      <c r="H560" s="471"/>
      <c r="I560" s="471"/>
      <c r="J560" s="471"/>
      <c r="AE560" s="471"/>
      <c r="AF560" s="471"/>
      <c r="AG560" s="471"/>
      <c r="AH560" s="471"/>
      <c r="AI560" s="471"/>
      <c r="AJ560" s="471"/>
      <c r="AK560" s="471"/>
      <c r="AL560" s="471"/>
      <c r="AM560" s="471"/>
      <c r="AN560" s="471"/>
      <c r="AO560" s="471"/>
      <c r="AP560" s="471"/>
      <c r="AQ560" s="471"/>
      <c r="AR560" s="471"/>
      <c r="AS560" s="471"/>
      <c r="AT560" s="471"/>
      <c r="AU560" s="471"/>
      <c r="AV560" s="471"/>
      <c r="AW560" s="471"/>
    </row>
    <row r="561" spans="2:49" x14ac:dyDescent="0.25">
      <c r="G561" s="471"/>
      <c r="H561" s="471"/>
      <c r="I561" s="471"/>
      <c r="J561" s="471"/>
      <c r="AE561" s="471"/>
      <c r="AF561" s="471"/>
      <c r="AG561" s="471"/>
      <c r="AH561" s="471"/>
      <c r="AI561" s="471"/>
      <c r="AJ561" s="471"/>
      <c r="AK561" s="471"/>
      <c r="AL561" s="471"/>
      <c r="AM561" s="471"/>
      <c r="AN561" s="471"/>
      <c r="AO561" s="471"/>
      <c r="AP561" s="471"/>
      <c r="AQ561" s="471"/>
      <c r="AR561" s="471"/>
      <c r="AS561" s="471"/>
      <c r="AT561" s="471"/>
      <c r="AU561" s="471"/>
      <c r="AV561" s="471"/>
      <c r="AW561" s="471"/>
    </row>
    <row r="562" spans="2:49" x14ac:dyDescent="0.25">
      <c r="B562" s="474"/>
      <c r="C562" s="474"/>
      <c r="D562" s="474"/>
      <c r="E562" s="474"/>
      <c r="F562" s="474"/>
      <c r="G562" s="471"/>
      <c r="H562" s="471"/>
      <c r="I562" s="471"/>
      <c r="J562" s="471"/>
      <c r="AE562" s="471"/>
      <c r="AF562" s="471"/>
      <c r="AG562" s="471"/>
      <c r="AH562" s="471"/>
      <c r="AI562" s="471"/>
      <c r="AJ562" s="471"/>
      <c r="AK562" s="471"/>
      <c r="AL562" s="471"/>
      <c r="AM562" s="471"/>
      <c r="AN562" s="471"/>
      <c r="AO562" s="471"/>
      <c r="AP562" s="471"/>
      <c r="AQ562" s="471"/>
      <c r="AR562" s="471"/>
      <c r="AS562" s="471"/>
      <c r="AT562" s="471"/>
      <c r="AU562" s="471"/>
      <c r="AV562" s="471"/>
      <c r="AW562" s="471"/>
    </row>
    <row r="563" spans="2:49" x14ac:dyDescent="0.25">
      <c r="G563" s="471"/>
      <c r="H563" s="471"/>
      <c r="I563" s="471"/>
      <c r="J563" s="471"/>
      <c r="AE563" s="471"/>
      <c r="AF563" s="471"/>
      <c r="AG563" s="471"/>
      <c r="AH563" s="471"/>
      <c r="AI563" s="471"/>
      <c r="AJ563" s="471"/>
      <c r="AK563" s="471"/>
      <c r="AL563" s="471"/>
      <c r="AM563" s="471"/>
      <c r="AN563" s="471"/>
      <c r="AO563" s="471"/>
      <c r="AP563" s="471"/>
      <c r="AQ563" s="471"/>
      <c r="AR563" s="471"/>
      <c r="AS563" s="471"/>
      <c r="AT563" s="471"/>
      <c r="AU563" s="471"/>
      <c r="AV563" s="471"/>
      <c r="AW563" s="471"/>
    </row>
    <row r="564" spans="2:49" x14ac:dyDescent="0.25">
      <c r="B564" s="474"/>
      <c r="C564" s="474"/>
      <c r="D564" s="474"/>
      <c r="E564" s="474"/>
      <c r="F564" s="474"/>
      <c r="G564" s="471"/>
      <c r="H564" s="471"/>
      <c r="I564" s="471"/>
      <c r="J564" s="471"/>
      <c r="AE564" s="471"/>
      <c r="AF564" s="471"/>
      <c r="AG564" s="471"/>
      <c r="AH564" s="471"/>
      <c r="AI564" s="471"/>
      <c r="AJ564" s="471"/>
      <c r="AK564" s="471"/>
      <c r="AL564" s="471"/>
      <c r="AM564" s="471"/>
      <c r="AN564" s="471"/>
      <c r="AO564" s="471"/>
      <c r="AP564" s="471"/>
      <c r="AQ564" s="471"/>
      <c r="AR564" s="471"/>
      <c r="AS564" s="471"/>
      <c r="AT564" s="471"/>
      <c r="AU564" s="471"/>
      <c r="AV564" s="471"/>
      <c r="AW564" s="471"/>
    </row>
    <row r="565" spans="2:49" x14ac:dyDescent="0.25">
      <c r="G565" s="471"/>
      <c r="H565" s="471"/>
      <c r="I565" s="471"/>
      <c r="J565" s="471"/>
      <c r="AE565" s="471"/>
      <c r="AF565" s="471"/>
      <c r="AG565" s="471"/>
      <c r="AH565" s="471"/>
      <c r="AI565" s="471"/>
      <c r="AJ565" s="471"/>
      <c r="AK565" s="471"/>
      <c r="AL565" s="471"/>
      <c r="AM565" s="471"/>
      <c r="AN565" s="471"/>
      <c r="AO565" s="471"/>
      <c r="AP565" s="471"/>
      <c r="AQ565" s="471"/>
      <c r="AR565" s="471"/>
      <c r="AS565" s="471"/>
      <c r="AT565" s="471"/>
      <c r="AU565" s="471"/>
      <c r="AV565" s="471"/>
      <c r="AW565" s="471"/>
    </row>
    <row r="566" spans="2:49" x14ac:dyDescent="0.25">
      <c r="B566" s="474"/>
      <c r="C566" s="474"/>
      <c r="D566" s="474"/>
      <c r="E566" s="474"/>
      <c r="F566" s="474"/>
      <c r="G566" s="471"/>
      <c r="H566" s="471"/>
      <c r="I566" s="471"/>
      <c r="J566" s="471"/>
      <c r="AE566" s="471"/>
      <c r="AF566" s="471"/>
      <c r="AG566" s="471"/>
      <c r="AH566" s="471"/>
      <c r="AI566" s="471"/>
      <c r="AJ566" s="471"/>
      <c r="AK566" s="471"/>
      <c r="AL566" s="471"/>
      <c r="AM566" s="471"/>
      <c r="AN566" s="471"/>
      <c r="AO566" s="471"/>
      <c r="AP566" s="471"/>
      <c r="AQ566" s="471"/>
      <c r="AR566" s="471"/>
      <c r="AS566" s="471"/>
      <c r="AT566" s="471"/>
      <c r="AU566" s="471"/>
      <c r="AV566" s="471"/>
      <c r="AW566" s="471"/>
    </row>
    <row r="567" spans="2:49" x14ac:dyDescent="0.25">
      <c r="B567" s="474"/>
      <c r="C567" s="474"/>
      <c r="D567" s="474"/>
      <c r="E567" s="474"/>
      <c r="F567" s="474"/>
      <c r="G567" s="471"/>
      <c r="H567" s="471"/>
      <c r="I567" s="471"/>
      <c r="J567" s="471"/>
      <c r="AE567" s="471"/>
      <c r="AF567" s="471"/>
      <c r="AG567" s="471"/>
      <c r="AH567" s="471"/>
      <c r="AI567" s="471"/>
      <c r="AJ567" s="471"/>
      <c r="AK567" s="471"/>
      <c r="AL567" s="471"/>
      <c r="AM567" s="471"/>
      <c r="AN567" s="471"/>
      <c r="AO567" s="471"/>
      <c r="AP567" s="471"/>
      <c r="AQ567" s="471"/>
      <c r="AR567" s="471"/>
      <c r="AS567" s="471"/>
      <c r="AT567" s="471"/>
      <c r="AU567" s="471"/>
      <c r="AV567" s="471"/>
      <c r="AW567" s="471"/>
    </row>
    <row r="568" spans="2:49" x14ac:dyDescent="0.25">
      <c r="G568" s="471"/>
      <c r="H568" s="471"/>
      <c r="I568" s="471"/>
      <c r="J568" s="471"/>
      <c r="AE568" s="471"/>
      <c r="AF568" s="471"/>
      <c r="AG568" s="471"/>
      <c r="AH568" s="471"/>
      <c r="AI568" s="471"/>
      <c r="AJ568" s="471"/>
      <c r="AK568" s="471"/>
      <c r="AL568" s="471"/>
      <c r="AM568" s="471"/>
      <c r="AN568" s="471"/>
      <c r="AO568" s="471"/>
      <c r="AP568" s="471"/>
      <c r="AQ568" s="471"/>
      <c r="AR568" s="471"/>
      <c r="AS568" s="471"/>
      <c r="AT568" s="471"/>
      <c r="AU568" s="471"/>
      <c r="AV568" s="471"/>
      <c r="AW568" s="471"/>
    </row>
    <row r="569" spans="2:49" x14ac:dyDescent="0.25">
      <c r="B569" s="474"/>
      <c r="C569" s="474"/>
      <c r="D569" s="474"/>
      <c r="E569" s="474"/>
      <c r="F569" s="474"/>
      <c r="G569" s="471"/>
      <c r="H569" s="471"/>
      <c r="I569" s="471"/>
      <c r="J569" s="471"/>
      <c r="AE569" s="471"/>
      <c r="AF569" s="471"/>
      <c r="AG569" s="471"/>
      <c r="AH569" s="471"/>
      <c r="AI569" s="471"/>
      <c r="AJ569" s="471"/>
      <c r="AK569" s="471"/>
      <c r="AL569" s="471"/>
      <c r="AM569" s="471"/>
      <c r="AN569" s="471"/>
      <c r="AO569" s="471"/>
      <c r="AP569" s="471"/>
      <c r="AQ569" s="471"/>
      <c r="AR569" s="471"/>
      <c r="AS569" s="471"/>
      <c r="AT569" s="471"/>
      <c r="AU569" s="471"/>
      <c r="AV569" s="471"/>
      <c r="AW569" s="471"/>
    </row>
    <row r="570" spans="2:49" x14ac:dyDescent="0.25">
      <c r="G570" s="471"/>
      <c r="H570" s="471"/>
      <c r="I570" s="471"/>
      <c r="J570" s="471"/>
      <c r="AE570" s="471"/>
      <c r="AF570" s="471"/>
      <c r="AG570" s="471"/>
      <c r="AH570" s="471"/>
      <c r="AI570" s="471"/>
      <c r="AJ570" s="471"/>
      <c r="AK570" s="471"/>
      <c r="AL570" s="471"/>
      <c r="AM570" s="471"/>
      <c r="AN570" s="471"/>
      <c r="AO570" s="471"/>
      <c r="AP570" s="471"/>
      <c r="AQ570" s="471"/>
      <c r="AR570" s="471"/>
      <c r="AS570" s="471"/>
      <c r="AT570" s="471"/>
      <c r="AU570" s="471"/>
      <c r="AV570" s="471"/>
      <c r="AW570" s="471"/>
    </row>
    <row r="571" spans="2:49" x14ac:dyDescent="0.25">
      <c r="B571" s="474"/>
      <c r="C571" s="474"/>
      <c r="D571" s="474"/>
      <c r="E571" s="474"/>
      <c r="F571" s="474"/>
      <c r="G571" s="471"/>
      <c r="H571" s="471"/>
      <c r="I571" s="471"/>
      <c r="J571" s="471"/>
      <c r="AE571" s="471"/>
      <c r="AF571" s="471"/>
      <c r="AG571" s="471"/>
      <c r="AH571" s="471"/>
      <c r="AI571" s="471"/>
      <c r="AJ571" s="471"/>
      <c r="AK571" s="471"/>
      <c r="AL571" s="471"/>
      <c r="AM571" s="471"/>
      <c r="AN571" s="471"/>
      <c r="AO571" s="471"/>
      <c r="AP571" s="471"/>
      <c r="AQ571" s="471"/>
      <c r="AR571" s="471"/>
      <c r="AS571" s="471"/>
      <c r="AT571" s="471"/>
      <c r="AU571" s="471"/>
      <c r="AV571" s="471"/>
      <c r="AW571" s="471"/>
    </row>
    <row r="572" spans="2:49" x14ac:dyDescent="0.25">
      <c r="G572" s="471"/>
      <c r="H572" s="471"/>
      <c r="I572" s="471"/>
      <c r="J572" s="471"/>
      <c r="AE572" s="471"/>
      <c r="AF572" s="471"/>
      <c r="AG572" s="471"/>
      <c r="AH572" s="471"/>
      <c r="AI572" s="471"/>
      <c r="AJ572" s="471"/>
      <c r="AK572" s="471"/>
      <c r="AL572" s="471"/>
      <c r="AM572" s="471"/>
      <c r="AN572" s="471"/>
      <c r="AO572" s="471"/>
      <c r="AP572" s="471"/>
      <c r="AQ572" s="471"/>
      <c r="AR572" s="471"/>
      <c r="AS572" s="471"/>
      <c r="AT572" s="471"/>
      <c r="AU572" s="471"/>
      <c r="AV572" s="471"/>
      <c r="AW572" s="471"/>
    </row>
    <row r="573" spans="2:49" x14ac:dyDescent="0.25">
      <c r="B573" s="474"/>
      <c r="C573" s="474"/>
      <c r="D573" s="474"/>
      <c r="E573" s="474"/>
      <c r="F573" s="474"/>
      <c r="G573" s="471"/>
      <c r="H573" s="471"/>
      <c r="I573" s="471"/>
      <c r="J573" s="471"/>
      <c r="AE573" s="471"/>
      <c r="AF573" s="471"/>
      <c r="AG573" s="471"/>
      <c r="AH573" s="471"/>
      <c r="AI573" s="471"/>
      <c r="AJ573" s="471"/>
      <c r="AK573" s="471"/>
      <c r="AL573" s="471"/>
      <c r="AM573" s="471"/>
      <c r="AN573" s="471"/>
      <c r="AO573" s="471"/>
      <c r="AP573" s="471"/>
      <c r="AQ573" s="471"/>
      <c r="AR573" s="471"/>
      <c r="AS573" s="471"/>
      <c r="AT573" s="471"/>
      <c r="AU573" s="471"/>
      <c r="AV573" s="471"/>
      <c r="AW573" s="471"/>
    </row>
    <row r="574" spans="2:49" x14ac:dyDescent="0.25">
      <c r="G574" s="471"/>
      <c r="H574" s="471"/>
      <c r="I574" s="471"/>
      <c r="J574" s="471"/>
      <c r="AE574" s="471"/>
      <c r="AF574" s="471"/>
      <c r="AG574" s="471"/>
      <c r="AH574" s="471"/>
      <c r="AI574" s="471"/>
      <c r="AJ574" s="471"/>
      <c r="AK574" s="471"/>
      <c r="AL574" s="471"/>
      <c r="AM574" s="471"/>
      <c r="AN574" s="471"/>
      <c r="AO574" s="471"/>
      <c r="AP574" s="471"/>
      <c r="AQ574" s="471"/>
      <c r="AR574" s="471"/>
      <c r="AS574" s="471"/>
      <c r="AT574" s="471"/>
      <c r="AU574" s="471"/>
      <c r="AV574" s="471"/>
      <c r="AW574" s="471"/>
    </row>
    <row r="575" spans="2:49" x14ac:dyDescent="0.25">
      <c r="B575" s="474"/>
      <c r="C575" s="474"/>
      <c r="D575" s="474"/>
      <c r="E575" s="474"/>
      <c r="F575" s="474"/>
      <c r="G575" s="471"/>
      <c r="H575" s="471"/>
      <c r="I575" s="471"/>
      <c r="J575" s="471"/>
      <c r="AE575" s="471"/>
      <c r="AF575" s="471"/>
      <c r="AG575" s="471"/>
      <c r="AH575" s="471"/>
      <c r="AI575" s="471"/>
      <c r="AJ575" s="471"/>
      <c r="AK575" s="471"/>
      <c r="AL575" s="471"/>
      <c r="AM575" s="471"/>
      <c r="AN575" s="471"/>
      <c r="AO575" s="471"/>
      <c r="AP575" s="471"/>
      <c r="AQ575" s="471"/>
      <c r="AR575" s="471"/>
      <c r="AS575" s="471"/>
      <c r="AT575" s="471"/>
      <c r="AU575" s="471"/>
      <c r="AV575" s="471"/>
      <c r="AW575" s="471"/>
    </row>
    <row r="576" spans="2:49" x14ac:dyDescent="0.25">
      <c r="G576" s="471"/>
      <c r="H576" s="471"/>
      <c r="I576" s="471"/>
      <c r="J576" s="471"/>
      <c r="AE576" s="471"/>
      <c r="AF576" s="471"/>
      <c r="AG576" s="471"/>
      <c r="AH576" s="471"/>
      <c r="AI576" s="471"/>
      <c r="AJ576" s="471"/>
      <c r="AK576" s="471"/>
      <c r="AL576" s="471"/>
      <c r="AM576" s="471"/>
      <c r="AN576" s="471"/>
      <c r="AO576" s="471"/>
      <c r="AP576" s="471"/>
      <c r="AQ576" s="471"/>
      <c r="AR576" s="471"/>
      <c r="AS576" s="471"/>
      <c r="AT576" s="471"/>
      <c r="AU576" s="471"/>
      <c r="AV576" s="471"/>
      <c r="AW576" s="471"/>
    </row>
    <row r="577" spans="2:49" x14ac:dyDescent="0.25">
      <c r="B577" s="474"/>
      <c r="C577" s="474"/>
      <c r="D577" s="474"/>
      <c r="E577" s="474"/>
      <c r="F577" s="474"/>
      <c r="G577" s="471"/>
      <c r="H577" s="471"/>
      <c r="I577" s="471"/>
      <c r="J577" s="471"/>
      <c r="AE577" s="471"/>
      <c r="AF577" s="471"/>
      <c r="AG577" s="471"/>
      <c r="AH577" s="471"/>
      <c r="AI577" s="471"/>
      <c r="AJ577" s="471"/>
      <c r="AK577" s="471"/>
      <c r="AL577" s="471"/>
      <c r="AM577" s="471"/>
      <c r="AN577" s="471"/>
      <c r="AO577" s="471"/>
      <c r="AP577" s="471"/>
      <c r="AQ577" s="471"/>
      <c r="AR577" s="471"/>
      <c r="AS577" s="471"/>
      <c r="AT577" s="471"/>
      <c r="AU577" s="471"/>
      <c r="AV577" s="471"/>
      <c r="AW577" s="471"/>
    </row>
    <row r="578" spans="2:49" x14ac:dyDescent="0.25">
      <c r="G578" s="471"/>
      <c r="H578" s="471"/>
      <c r="I578" s="471"/>
      <c r="J578" s="471"/>
      <c r="AE578" s="471"/>
      <c r="AF578" s="471"/>
      <c r="AG578" s="471"/>
      <c r="AH578" s="471"/>
      <c r="AI578" s="471"/>
      <c r="AJ578" s="471"/>
      <c r="AK578" s="471"/>
      <c r="AL578" s="471"/>
      <c r="AM578" s="471"/>
      <c r="AN578" s="471"/>
      <c r="AO578" s="471"/>
      <c r="AP578" s="471"/>
      <c r="AQ578" s="471"/>
      <c r="AR578" s="471"/>
      <c r="AS578" s="471"/>
      <c r="AT578" s="471"/>
      <c r="AU578" s="471"/>
      <c r="AV578" s="471"/>
      <c r="AW578" s="471"/>
    </row>
    <row r="579" spans="2:49" x14ac:dyDescent="0.25">
      <c r="B579" s="474"/>
      <c r="C579" s="474"/>
      <c r="D579" s="474"/>
      <c r="E579" s="474"/>
      <c r="F579" s="474"/>
      <c r="G579" s="471"/>
      <c r="H579" s="471"/>
      <c r="I579" s="471"/>
      <c r="J579" s="471"/>
      <c r="AE579" s="471"/>
      <c r="AF579" s="471"/>
      <c r="AG579" s="471"/>
      <c r="AH579" s="471"/>
      <c r="AI579" s="471"/>
      <c r="AJ579" s="471"/>
      <c r="AK579" s="471"/>
      <c r="AL579" s="471"/>
      <c r="AM579" s="471"/>
      <c r="AN579" s="471"/>
      <c r="AO579" s="471"/>
      <c r="AP579" s="471"/>
      <c r="AQ579" s="471"/>
      <c r="AR579" s="471"/>
      <c r="AS579" s="471"/>
      <c r="AT579" s="471"/>
      <c r="AU579" s="471"/>
      <c r="AV579" s="471"/>
      <c r="AW579" s="471"/>
    </row>
    <row r="580" spans="2:49" x14ac:dyDescent="0.25">
      <c r="G580" s="471"/>
      <c r="H580" s="471"/>
      <c r="I580" s="471"/>
      <c r="J580" s="471"/>
      <c r="AE580" s="471"/>
      <c r="AF580" s="471"/>
      <c r="AG580" s="471"/>
      <c r="AH580" s="471"/>
      <c r="AI580" s="471"/>
      <c r="AJ580" s="471"/>
      <c r="AK580" s="471"/>
      <c r="AL580" s="471"/>
      <c r="AM580" s="471"/>
      <c r="AN580" s="471"/>
      <c r="AO580" s="471"/>
      <c r="AP580" s="471"/>
      <c r="AQ580" s="471"/>
      <c r="AR580" s="471"/>
      <c r="AS580" s="471"/>
      <c r="AT580" s="471"/>
      <c r="AU580" s="471"/>
      <c r="AV580" s="471"/>
      <c r="AW580" s="471"/>
    </row>
    <row r="581" spans="2:49" x14ac:dyDescent="0.25">
      <c r="B581" s="474"/>
      <c r="C581" s="474"/>
      <c r="D581" s="474"/>
      <c r="E581" s="474"/>
      <c r="F581" s="474"/>
      <c r="G581" s="471"/>
      <c r="H581" s="471"/>
      <c r="I581" s="471"/>
      <c r="J581" s="471"/>
      <c r="AE581" s="471"/>
      <c r="AF581" s="471"/>
      <c r="AG581" s="471"/>
      <c r="AH581" s="471"/>
      <c r="AI581" s="471"/>
      <c r="AJ581" s="471"/>
      <c r="AK581" s="471"/>
      <c r="AL581" s="471"/>
      <c r="AM581" s="471"/>
      <c r="AN581" s="471"/>
      <c r="AO581" s="471"/>
      <c r="AP581" s="471"/>
      <c r="AQ581" s="471"/>
      <c r="AR581" s="471"/>
      <c r="AS581" s="471"/>
      <c r="AT581" s="471"/>
      <c r="AU581" s="471"/>
      <c r="AV581" s="471"/>
      <c r="AW581" s="471"/>
    </row>
    <row r="582" spans="2:49" x14ac:dyDescent="0.25">
      <c r="G582" s="471"/>
      <c r="H582" s="471"/>
      <c r="I582" s="471"/>
      <c r="J582" s="471"/>
      <c r="AE582" s="471"/>
      <c r="AF582" s="471"/>
      <c r="AG582" s="471"/>
      <c r="AH582" s="471"/>
      <c r="AI582" s="471"/>
      <c r="AJ582" s="471"/>
      <c r="AK582" s="471"/>
      <c r="AL582" s="471"/>
      <c r="AM582" s="471"/>
      <c r="AN582" s="471"/>
      <c r="AO582" s="471"/>
      <c r="AP582" s="471"/>
      <c r="AQ582" s="471"/>
      <c r="AR582" s="471"/>
      <c r="AS582" s="471"/>
      <c r="AT582" s="471"/>
      <c r="AU582" s="471"/>
      <c r="AV582" s="471"/>
      <c r="AW582" s="471"/>
    </row>
    <row r="583" spans="2:49" x14ac:dyDescent="0.25">
      <c r="B583" s="474"/>
      <c r="C583" s="474"/>
      <c r="D583" s="474"/>
      <c r="E583" s="474"/>
      <c r="F583" s="474"/>
      <c r="G583" s="471"/>
      <c r="H583" s="471"/>
      <c r="I583" s="471"/>
      <c r="J583" s="471"/>
      <c r="AE583" s="471"/>
      <c r="AF583" s="471"/>
      <c r="AG583" s="471"/>
      <c r="AH583" s="471"/>
      <c r="AI583" s="471"/>
      <c r="AJ583" s="471"/>
      <c r="AK583" s="471"/>
      <c r="AL583" s="471"/>
      <c r="AM583" s="471"/>
      <c r="AN583" s="471"/>
      <c r="AO583" s="471"/>
      <c r="AP583" s="471"/>
      <c r="AQ583" s="471"/>
      <c r="AR583" s="471"/>
      <c r="AS583" s="471"/>
      <c r="AT583" s="471"/>
      <c r="AU583" s="471"/>
      <c r="AV583" s="471"/>
      <c r="AW583" s="471"/>
    </row>
    <row r="584" spans="2:49" x14ac:dyDescent="0.25">
      <c r="G584" s="471"/>
      <c r="H584" s="471"/>
      <c r="I584" s="471"/>
      <c r="J584" s="471"/>
      <c r="AE584" s="471"/>
      <c r="AF584" s="471"/>
      <c r="AG584" s="471"/>
      <c r="AH584" s="471"/>
      <c r="AI584" s="471"/>
      <c r="AJ584" s="471"/>
      <c r="AK584" s="471"/>
      <c r="AL584" s="471"/>
      <c r="AM584" s="471"/>
      <c r="AN584" s="471"/>
      <c r="AO584" s="471"/>
      <c r="AP584" s="471"/>
      <c r="AQ584" s="471"/>
      <c r="AR584" s="471"/>
      <c r="AS584" s="471"/>
      <c r="AT584" s="471"/>
      <c r="AU584" s="471"/>
      <c r="AV584" s="471"/>
      <c r="AW584" s="471"/>
    </row>
    <row r="585" spans="2:49" x14ac:dyDescent="0.25">
      <c r="B585" s="474"/>
      <c r="C585" s="474"/>
      <c r="D585" s="474"/>
      <c r="E585" s="474"/>
      <c r="F585" s="474"/>
      <c r="G585" s="471"/>
      <c r="H585" s="471"/>
      <c r="I585" s="471"/>
      <c r="J585" s="471"/>
      <c r="AE585" s="471"/>
      <c r="AF585" s="471"/>
      <c r="AG585" s="471"/>
      <c r="AH585" s="471"/>
      <c r="AI585" s="471"/>
      <c r="AJ585" s="471"/>
      <c r="AK585" s="471"/>
      <c r="AL585" s="471"/>
      <c r="AM585" s="471"/>
      <c r="AN585" s="471"/>
      <c r="AO585" s="471"/>
      <c r="AP585" s="471"/>
      <c r="AQ585" s="471"/>
      <c r="AR585" s="471"/>
      <c r="AS585" s="471"/>
      <c r="AT585" s="471"/>
      <c r="AU585" s="471"/>
      <c r="AV585" s="471"/>
      <c r="AW585" s="471"/>
    </row>
    <row r="586" spans="2:49" x14ac:dyDescent="0.25">
      <c r="G586" s="471"/>
      <c r="H586" s="471"/>
      <c r="I586" s="471"/>
      <c r="J586" s="471"/>
      <c r="AE586" s="471"/>
      <c r="AF586" s="471"/>
      <c r="AG586" s="471"/>
      <c r="AH586" s="471"/>
      <c r="AI586" s="471"/>
      <c r="AJ586" s="471"/>
      <c r="AK586" s="471"/>
      <c r="AL586" s="471"/>
      <c r="AM586" s="471"/>
      <c r="AN586" s="471"/>
      <c r="AO586" s="471"/>
      <c r="AP586" s="471"/>
      <c r="AQ586" s="471"/>
      <c r="AR586" s="471"/>
      <c r="AS586" s="471"/>
      <c r="AT586" s="471"/>
      <c r="AU586" s="471"/>
      <c r="AV586" s="471"/>
      <c r="AW586" s="471"/>
    </row>
    <row r="587" spans="2:49" x14ac:dyDescent="0.25">
      <c r="B587" s="474"/>
      <c r="C587" s="474"/>
      <c r="D587" s="474"/>
      <c r="E587" s="474"/>
      <c r="F587" s="474"/>
      <c r="G587" s="471"/>
      <c r="H587" s="471"/>
      <c r="I587" s="471"/>
      <c r="J587" s="471"/>
      <c r="AE587" s="471"/>
      <c r="AF587" s="471"/>
      <c r="AG587" s="471"/>
      <c r="AH587" s="471"/>
      <c r="AI587" s="471"/>
      <c r="AJ587" s="471"/>
      <c r="AK587" s="471"/>
      <c r="AL587" s="471"/>
      <c r="AM587" s="471"/>
      <c r="AN587" s="471"/>
      <c r="AO587" s="471"/>
      <c r="AP587" s="471"/>
      <c r="AQ587" s="471"/>
      <c r="AR587" s="471"/>
      <c r="AS587" s="471"/>
      <c r="AT587" s="471"/>
      <c r="AU587" s="471"/>
      <c r="AV587" s="471"/>
      <c r="AW587" s="471"/>
    </row>
    <row r="588" spans="2:49" x14ac:dyDescent="0.25">
      <c r="G588" s="471"/>
      <c r="H588" s="471"/>
      <c r="I588" s="471"/>
      <c r="J588" s="471"/>
      <c r="AE588" s="471"/>
      <c r="AF588" s="471"/>
      <c r="AG588" s="471"/>
      <c r="AH588" s="471"/>
      <c r="AI588" s="471"/>
      <c r="AJ588" s="471"/>
      <c r="AK588" s="471"/>
      <c r="AL588" s="471"/>
      <c r="AM588" s="471"/>
      <c r="AN588" s="471"/>
      <c r="AO588" s="471"/>
      <c r="AP588" s="471"/>
      <c r="AQ588" s="471"/>
      <c r="AR588" s="471"/>
      <c r="AS588" s="471"/>
      <c r="AT588" s="471"/>
      <c r="AU588" s="471"/>
      <c r="AV588" s="471"/>
      <c r="AW588" s="471"/>
    </row>
    <row r="589" spans="2:49" x14ac:dyDescent="0.25">
      <c r="B589" s="474"/>
      <c r="C589" s="474"/>
      <c r="D589" s="474"/>
      <c r="E589" s="474"/>
      <c r="F589" s="474"/>
      <c r="G589" s="471"/>
      <c r="H589" s="471"/>
      <c r="I589" s="471"/>
      <c r="J589" s="471"/>
      <c r="AE589" s="471"/>
      <c r="AF589" s="471"/>
      <c r="AG589" s="471"/>
      <c r="AH589" s="471"/>
      <c r="AI589" s="471"/>
      <c r="AJ589" s="471"/>
      <c r="AK589" s="471"/>
      <c r="AL589" s="471"/>
      <c r="AM589" s="471"/>
      <c r="AN589" s="471"/>
      <c r="AO589" s="471"/>
      <c r="AP589" s="471"/>
      <c r="AQ589" s="471"/>
      <c r="AR589" s="471"/>
      <c r="AS589" s="471"/>
      <c r="AT589" s="471"/>
      <c r="AU589" s="471"/>
      <c r="AV589" s="471"/>
      <c r="AW589" s="471"/>
    </row>
    <row r="590" spans="2:49" x14ac:dyDescent="0.25">
      <c r="G590" s="471"/>
      <c r="H590" s="471"/>
      <c r="I590" s="471"/>
      <c r="J590" s="471"/>
      <c r="AE590" s="471"/>
      <c r="AF590" s="471"/>
      <c r="AG590" s="471"/>
      <c r="AH590" s="471"/>
      <c r="AI590" s="471"/>
      <c r="AJ590" s="471"/>
      <c r="AK590" s="471"/>
      <c r="AL590" s="471"/>
      <c r="AM590" s="471"/>
      <c r="AN590" s="471"/>
      <c r="AO590" s="471"/>
      <c r="AP590" s="471"/>
      <c r="AQ590" s="471"/>
      <c r="AR590" s="471"/>
      <c r="AS590" s="471"/>
      <c r="AT590" s="471"/>
      <c r="AU590" s="471"/>
      <c r="AV590" s="471"/>
      <c r="AW590" s="471"/>
    </row>
    <row r="591" spans="2:49" x14ac:dyDescent="0.25">
      <c r="B591" s="474"/>
      <c r="C591" s="474"/>
      <c r="D591" s="474"/>
      <c r="E591" s="474"/>
      <c r="F591" s="474"/>
      <c r="G591" s="471"/>
      <c r="H591" s="471"/>
      <c r="I591" s="471"/>
      <c r="J591" s="471"/>
      <c r="AE591" s="471"/>
      <c r="AF591" s="471"/>
      <c r="AG591" s="471"/>
      <c r="AH591" s="471"/>
      <c r="AI591" s="471"/>
      <c r="AJ591" s="471"/>
      <c r="AK591" s="471"/>
      <c r="AL591" s="471"/>
      <c r="AM591" s="471"/>
      <c r="AN591" s="471"/>
      <c r="AO591" s="471"/>
      <c r="AP591" s="471"/>
      <c r="AQ591" s="471"/>
      <c r="AR591" s="471"/>
      <c r="AS591" s="471"/>
      <c r="AT591" s="471"/>
      <c r="AU591" s="471"/>
      <c r="AV591" s="471"/>
      <c r="AW591" s="471"/>
    </row>
    <row r="592" spans="2:49" x14ac:dyDescent="0.25">
      <c r="G592" s="471"/>
      <c r="H592" s="471"/>
      <c r="I592" s="471"/>
      <c r="J592" s="471"/>
      <c r="AE592" s="471"/>
      <c r="AF592" s="471"/>
      <c r="AG592" s="471"/>
      <c r="AH592" s="471"/>
      <c r="AI592" s="471"/>
      <c r="AJ592" s="471"/>
      <c r="AK592" s="471"/>
      <c r="AL592" s="471"/>
      <c r="AM592" s="471"/>
      <c r="AN592" s="471"/>
      <c r="AO592" s="471"/>
      <c r="AP592" s="471"/>
      <c r="AQ592" s="471"/>
      <c r="AR592" s="471"/>
      <c r="AS592" s="471"/>
      <c r="AT592" s="471"/>
      <c r="AU592" s="471"/>
      <c r="AV592" s="471"/>
      <c r="AW592" s="471"/>
    </row>
    <row r="593" spans="2:49" x14ac:dyDescent="0.25">
      <c r="B593" s="474"/>
      <c r="C593" s="474"/>
      <c r="D593" s="474"/>
      <c r="E593" s="474"/>
      <c r="F593" s="474"/>
      <c r="G593" s="471"/>
      <c r="H593" s="471"/>
      <c r="I593" s="471"/>
      <c r="J593" s="471"/>
      <c r="AE593" s="471"/>
      <c r="AF593" s="471"/>
      <c r="AG593" s="471"/>
      <c r="AH593" s="471"/>
      <c r="AI593" s="471"/>
      <c r="AJ593" s="471"/>
      <c r="AK593" s="471"/>
      <c r="AL593" s="471"/>
      <c r="AM593" s="471"/>
      <c r="AN593" s="471"/>
      <c r="AO593" s="471"/>
      <c r="AP593" s="471"/>
      <c r="AQ593" s="471"/>
      <c r="AR593" s="471"/>
      <c r="AS593" s="471"/>
      <c r="AT593" s="471"/>
      <c r="AU593" s="471"/>
      <c r="AV593" s="471"/>
      <c r="AW593" s="471"/>
    </row>
    <row r="594" spans="2:49" x14ac:dyDescent="0.25">
      <c r="G594" s="471"/>
      <c r="H594" s="471"/>
      <c r="I594" s="471"/>
      <c r="J594" s="471"/>
      <c r="AE594" s="471"/>
      <c r="AF594" s="471"/>
      <c r="AG594" s="471"/>
      <c r="AH594" s="471"/>
      <c r="AI594" s="471"/>
      <c r="AJ594" s="471"/>
      <c r="AK594" s="471"/>
      <c r="AL594" s="471"/>
      <c r="AM594" s="471"/>
      <c r="AN594" s="471"/>
      <c r="AO594" s="471"/>
      <c r="AP594" s="471"/>
      <c r="AQ594" s="471"/>
      <c r="AR594" s="471"/>
      <c r="AS594" s="471"/>
      <c r="AT594" s="471"/>
      <c r="AU594" s="471"/>
      <c r="AV594" s="471"/>
      <c r="AW594" s="471"/>
    </row>
    <row r="595" spans="2:49" x14ac:dyDescent="0.25">
      <c r="B595" s="474"/>
      <c r="C595" s="474"/>
      <c r="D595" s="474"/>
      <c r="E595" s="474"/>
      <c r="F595" s="474"/>
      <c r="G595" s="471"/>
      <c r="H595" s="471"/>
      <c r="I595" s="471"/>
      <c r="J595" s="471"/>
      <c r="AE595" s="471"/>
      <c r="AF595" s="471"/>
      <c r="AG595" s="471"/>
      <c r="AH595" s="471"/>
      <c r="AI595" s="471"/>
      <c r="AJ595" s="471"/>
      <c r="AK595" s="471"/>
      <c r="AL595" s="471"/>
      <c r="AM595" s="471"/>
      <c r="AN595" s="471"/>
      <c r="AO595" s="471"/>
      <c r="AP595" s="471"/>
      <c r="AQ595" s="471"/>
      <c r="AR595" s="471"/>
      <c r="AS595" s="471"/>
      <c r="AT595" s="471"/>
      <c r="AU595" s="471"/>
      <c r="AV595" s="471"/>
      <c r="AW595" s="471"/>
    </row>
    <row r="596" spans="2:49" x14ac:dyDescent="0.25">
      <c r="G596" s="471"/>
      <c r="H596" s="471"/>
      <c r="I596" s="471"/>
      <c r="J596" s="471"/>
      <c r="AE596" s="471"/>
      <c r="AF596" s="471"/>
      <c r="AG596" s="471"/>
      <c r="AH596" s="471"/>
      <c r="AI596" s="471"/>
      <c r="AJ596" s="471"/>
      <c r="AK596" s="471"/>
      <c r="AL596" s="471"/>
      <c r="AM596" s="471"/>
      <c r="AN596" s="471"/>
      <c r="AO596" s="471"/>
      <c r="AP596" s="471"/>
      <c r="AQ596" s="471"/>
      <c r="AR596" s="471"/>
      <c r="AS596" s="471"/>
      <c r="AT596" s="471"/>
      <c r="AU596" s="471"/>
      <c r="AV596" s="471"/>
      <c r="AW596" s="471"/>
    </row>
    <row r="597" spans="2:49" x14ac:dyDescent="0.25">
      <c r="B597" s="474"/>
      <c r="C597" s="474"/>
      <c r="D597" s="474"/>
      <c r="E597" s="474"/>
      <c r="F597" s="474"/>
      <c r="G597" s="471"/>
      <c r="H597" s="471"/>
      <c r="I597" s="471"/>
      <c r="J597" s="471"/>
      <c r="AE597" s="471"/>
      <c r="AF597" s="471"/>
      <c r="AG597" s="471"/>
      <c r="AH597" s="471"/>
      <c r="AI597" s="471"/>
      <c r="AJ597" s="471"/>
      <c r="AK597" s="471"/>
      <c r="AL597" s="471"/>
      <c r="AM597" s="471"/>
      <c r="AN597" s="471"/>
      <c r="AO597" s="471"/>
      <c r="AP597" s="471"/>
      <c r="AQ597" s="471"/>
      <c r="AR597" s="471"/>
      <c r="AS597" s="471"/>
      <c r="AT597" s="471"/>
      <c r="AU597" s="471"/>
      <c r="AV597" s="471"/>
      <c r="AW597" s="471"/>
    </row>
    <row r="598" spans="2:49" x14ac:dyDescent="0.25">
      <c r="G598" s="471"/>
      <c r="H598" s="471"/>
      <c r="I598" s="471"/>
      <c r="J598" s="471"/>
      <c r="AE598" s="471"/>
      <c r="AF598" s="471"/>
      <c r="AG598" s="471"/>
      <c r="AH598" s="471"/>
      <c r="AI598" s="471"/>
      <c r="AJ598" s="471"/>
      <c r="AK598" s="471"/>
      <c r="AL598" s="471"/>
      <c r="AM598" s="471"/>
      <c r="AN598" s="471"/>
      <c r="AO598" s="471"/>
      <c r="AP598" s="471"/>
      <c r="AQ598" s="471"/>
      <c r="AR598" s="471"/>
      <c r="AS598" s="471"/>
      <c r="AT598" s="471"/>
      <c r="AU598" s="471"/>
      <c r="AV598" s="471"/>
      <c r="AW598" s="471"/>
    </row>
    <row r="599" spans="2:49" x14ac:dyDescent="0.25">
      <c r="B599" s="474"/>
      <c r="C599" s="474"/>
      <c r="D599" s="474"/>
      <c r="E599" s="474"/>
      <c r="F599" s="474"/>
      <c r="G599" s="471"/>
      <c r="H599" s="471"/>
      <c r="I599" s="471"/>
      <c r="J599" s="471"/>
      <c r="AE599" s="471"/>
      <c r="AF599" s="471"/>
      <c r="AG599" s="471"/>
      <c r="AH599" s="471"/>
      <c r="AI599" s="471"/>
      <c r="AJ599" s="471"/>
      <c r="AK599" s="471"/>
      <c r="AL599" s="471"/>
      <c r="AM599" s="471"/>
      <c r="AN599" s="471"/>
      <c r="AO599" s="471"/>
      <c r="AP599" s="471"/>
      <c r="AQ599" s="471"/>
      <c r="AR599" s="471"/>
      <c r="AS599" s="471"/>
      <c r="AT599" s="471"/>
      <c r="AU599" s="471"/>
      <c r="AV599" s="471"/>
      <c r="AW599" s="471"/>
    </row>
    <row r="600" spans="2:49" x14ac:dyDescent="0.25">
      <c r="G600" s="471"/>
      <c r="H600" s="471"/>
      <c r="I600" s="471"/>
      <c r="J600" s="471"/>
      <c r="AE600" s="471"/>
      <c r="AF600" s="471"/>
      <c r="AG600" s="471"/>
      <c r="AH600" s="471"/>
      <c r="AI600" s="471"/>
      <c r="AJ600" s="471"/>
      <c r="AK600" s="471"/>
      <c r="AL600" s="471"/>
      <c r="AM600" s="471"/>
      <c r="AN600" s="471"/>
      <c r="AO600" s="471"/>
      <c r="AP600" s="471"/>
      <c r="AQ600" s="471"/>
      <c r="AR600" s="471"/>
      <c r="AS600" s="471"/>
      <c r="AT600" s="471"/>
      <c r="AU600" s="471"/>
      <c r="AV600" s="471"/>
      <c r="AW600" s="471"/>
    </row>
    <row r="601" spans="2:49" x14ac:dyDescent="0.25">
      <c r="B601" s="474"/>
      <c r="C601" s="474"/>
      <c r="D601" s="474"/>
      <c r="E601" s="474"/>
      <c r="F601" s="474"/>
      <c r="G601" s="471"/>
      <c r="H601" s="471"/>
      <c r="I601" s="471"/>
      <c r="J601" s="471"/>
      <c r="AE601" s="471"/>
      <c r="AF601" s="471"/>
      <c r="AG601" s="471"/>
      <c r="AH601" s="471"/>
      <c r="AI601" s="471"/>
      <c r="AJ601" s="471"/>
      <c r="AK601" s="471"/>
      <c r="AL601" s="471"/>
      <c r="AM601" s="471"/>
      <c r="AN601" s="471"/>
      <c r="AO601" s="471"/>
      <c r="AP601" s="471"/>
      <c r="AQ601" s="471"/>
      <c r="AR601" s="471"/>
      <c r="AS601" s="471"/>
      <c r="AT601" s="471"/>
      <c r="AU601" s="471"/>
      <c r="AV601" s="471"/>
      <c r="AW601" s="471"/>
    </row>
    <row r="602" spans="2:49" x14ac:dyDescent="0.25">
      <c r="B602" s="474"/>
      <c r="C602" s="474"/>
      <c r="D602" s="474"/>
      <c r="E602" s="474"/>
      <c r="F602" s="474"/>
      <c r="G602" s="471"/>
      <c r="H602" s="471"/>
      <c r="I602" s="471"/>
      <c r="J602" s="471"/>
      <c r="AE602" s="471"/>
      <c r="AF602" s="471"/>
      <c r="AG602" s="471"/>
      <c r="AH602" s="471"/>
      <c r="AI602" s="471"/>
      <c r="AJ602" s="471"/>
      <c r="AK602" s="471"/>
      <c r="AL602" s="471"/>
      <c r="AM602" s="471"/>
      <c r="AN602" s="471"/>
      <c r="AO602" s="471"/>
      <c r="AP602" s="471"/>
      <c r="AQ602" s="471"/>
      <c r="AR602" s="471"/>
      <c r="AS602" s="471"/>
      <c r="AT602" s="471"/>
      <c r="AU602" s="471"/>
      <c r="AV602" s="471"/>
      <c r="AW602" s="471"/>
    </row>
    <row r="603" spans="2:49" x14ac:dyDescent="0.25">
      <c r="G603" s="471"/>
      <c r="H603" s="471"/>
      <c r="I603" s="471"/>
      <c r="J603" s="471"/>
      <c r="AE603" s="471"/>
      <c r="AF603" s="471"/>
      <c r="AG603" s="471"/>
      <c r="AH603" s="471"/>
      <c r="AI603" s="471"/>
      <c r="AJ603" s="471"/>
      <c r="AK603" s="471"/>
      <c r="AL603" s="471"/>
      <c r="AM603" s="471"/>
      <c r="AN603" s="471"/>
      <c r="AO603" s="471"/>
      <c r="AP603" s="471"/>
      <c r="AQ603" s="471"/>
      <c r="AR603" s="471"/>
      <c r="AS603" s="471"/>
      <c r="AT603" s="471"/>
      <c r="AU603" s="471"/>
      <c r="AV603" s="471"/>
      <c r="AW603" s="471"/>
    </row>
    <row r="604" spans="2:49" x14ac:dyDescent="0.25">
      <c r="B604" s="474"/>
      <c r="C604" s="474"/>
      <c r="D604" s="474"/>
      <c r="E604" s="474"/>
      <c r="F604" s="474"/>
      <c r="G604" s="471"/>
      <c r="H604" s="471"/>
      <c r="I604" s="471"/>
      <c r="J604" s="471"/>
      <c r="AE604" s="471"/>
      <c r="AF604" s="471"/>
      <c r="AG604" s="471"/>
      <c r="AH604" s="471"/>
      <c r="AI604" s="471"/>
      <c r="AJ604" s="471"/>
      <c r="AK604" s="471"/>
      <c r="AL604" s="471"/>
      <c r="AM604" s="471"/>
      <c r="AN604" s="471"/>
      <c r="AO604" s="471"/>
      <c r="AP604" s="471"/>
      <c r="AQ604" s="471"/>
      <c r="AR604" s="471"/>
      <c r="AS604" s="471"/>
      <c r="AT604" s="471"/>
      <c r="AU604" s="471"/>
      <c r="AV604" s="471"/>
      <c r="AW604" s="471"/>
    </row>
    <row r="605" spans="2:49" x14ac:dyDescent="0.25">
      <c r="G605" s="471"/>
      <c r="H605" s="471"/>
      <c r="I605" s="471"/>
      <c r="J605" s="471"/>
      <c r="AE605" s="471"/>
      <c r="AF605" s="471"/>
      <c r="AG605" s="471"/>
      <c r="AH605" s="471"/>
      <c r="AI605" s="471"/>
      <c r="AJ605" s="471"/>
      <c r="AK605" s="471"/>
      <c r="AL605" s="471"/>
      <c r="AM605" s="471"/>
      <c r="AN605" s="471"/>
      <c r="AO605" s="471"/>
      <c r="AP605" s="471"/>
      <c r="AQ605" s="471"/>
      <c r="AR605" s="471"/>
      <c r="AS605" s="471"/>
      <c r="AT605" s="471"/>
      <c r="AU605" s="471"/>
      <c r="AV605" s="471"/>
      <c r="AW605" s="471"/>
    </row>
    <row r="606" spans="2:49" x14ac:dyDescent="0.25">
      <c r="B606" s="474"/>
      <c r="C606" s="474"/>
      <c r="D606" s="474"/>
      <c r="E606" s="474"/>
      <c r="F606" s="474"/>
      <c r="G606" s="471"/>
      <c r="H606" s="471"/>
      <c r="I606" s="471"/>
      <c r="J606" s="471"/>
      <c r="AE606" s="471"/>
      <c r="AF606" s="471"/>
      <c r="AG606" s="471"/>
      <c r="AH606" s="471"/>
      <c r="AI606" s="471"/>
      <c r="AJ606" s="471"/>
      <c r="AK606" s="471"/>
      <c r="AL606" s="471"/>
      <c r="AM606" s="471"/>
      <c r="AN606" s="471"/>
      <c r="AO606" s="471"/>
      <c r="AP606" s="471"/>
      <c r="AQ606" s="471"/>
      <c r="AR606" s="471"/>
      <c r="AS606" s="471"/>
      <c r="AT606" s="471"/>
      <c r="AU606" s="471"/>
      <c r="AV606" s="471"/>
      <c r="AW606" s="471"/>
    </row>
    <row r="607" spans="2:49" x14ac:dyDescent="0.25">
      <c r="G607" s="471"/>
      <c r="H607" s="471"/>
      <c r="I607" s="471"/>
      <c r="J607" s="471"/>
      <c r="AE607" s="471"/>
      <c r="AF607" s="471"/>
      <c r="AG607" s="471"/>
      <c r="AH607" s="471"/>
      <c r="AI607" s="471"/>
      <c r="AJ607" s="471"/>
      <c r="AK607" s="471"/>
      <c r="AL607" s="471"/>
      <c r="AM607" s="471"/>
      <c r="AN607" s="471"/>
      <c r="AO607" s="471"/>
      <c r="AP607" s="471"/>
      <c r="AQ607" s="471"/>
      <c r="AR607" s="471"/>
      <c r="AS607" s="471"/>
      <c r="AT607" s="471"/>
      <c r="AU607" s="471"/>
      <c r="AV607" s="471"/>
      <c r="AW607" s="471"/>
    </row>
    <row r="608" spans="2:49" x14ac:dyDescent="0.25">
      <c r="B608" s="474"/>
      <c r="C608" s="474"/>
      <c r="D608" s="474"/>
      <c r="E608" s="474"/>
      <c r="F608" s="474"/>
      <c r="G608" s="471"/>
      <c r="H608" s="471"/>
      <c r="I608" s="471"/>
      <c r="J608" s="471"/>
      <c r="AE608" s="471"/>
      <c r="AF608" s="471"/>
      <c r="AG608" s="471"/>
      <c r="AH608" s="471"/>
      <c r="AI608" s="471"/>
      <c r="AJ608" s="471"/>
      <c r="AK608" s="471"/>
      <c r="AL608" s="471"/>
      <c r="AM608" s="471"/>
      <c r="AN608" s="471"/>
      <c r="AO608" s="471"/>
      <c r="AP608" s="471"/>
      <c r="AQ608" s="471"/>
      <c r="AR608" s="471"/>
      <c r="AS608" s="471"/>
      <c r="AT608" s="471"/>
      <c r="AU608" s="471"/>
      <c r="AV608" s="471"/>
      <c r="AW608" s="471"/>
    </row>
    <row r="609" spans="2:49" x14ac:dyDescent="0.25">
      <c r="G609" s="471"/>
      <c r="H609" s="471"/>
      <c r="I609" s="471"/>
      <c r="J609" s="471"/>
      <c r="AE609" s="471"/>
      <c r="AF609" s="471"/>
      <c r="AG609" s="471"/>
      <c r="AH609" s="471"/>
      <c r="AI609" s="471"/>
      <c r="AJ609" s="471"/>
      <c r="AK609" s="471"/>
      <c r="AL609" s="471"/>
      <c r="AM609" s="471"/>
      <c r="AN609" s="471"/>
      <c r="AO609" s="471"/>
      <c r="AP609" s="471"/>
      <c r="AQ609" s="471"/>
      <c r="AR609" s="471"/>
      <c r="AS609" s="471"/>
      <c r="AT609" s="471"/>
      <c r="AU609" s="471"/>
      <c r="AV609" s="471"/>
      <c r="AW609" s="471"/>
    </row>
    <row r="610" spans="2:49" x14ac:dyDescent="0.25">
      <c r="B610" s="474"/>
      <c r="C610" s="474"/>
      <c r="D610" s="474"/>
      <c r="E610" s="474"/>
      <c r="F610" s="474"/>
      <c r="G610" s="471"/>
      <c r="H610" s="471"/>
      <c r="I610" s="471"/>
      <c r="J610" s="471"/>
      <c r="AE610" s="471"/>
      <c r="AF610" s="471"/>
      <c r="AG610" s="471"/>
      <c r="AH610" s="471"/>
      <c r="AI610" s="471"/>
      <c r="AJ610" s="471"/>
      <c r="AK610" s="471"/>
      <c r="AL610" s="471"/>
      <c r="AM610" s="471"/>
      <c r="AN610" s="471"/>
      <c r="AO610" s="471"/>
      <c r="AP610" s="471"/>
      <c r="AQ610" s="471"/>
      <c r="AR610" s="471"/>
      <c r="AS610" s="471"/>
      <c r="AT610" s="471"/>
      <c r="AU610" s="471"/>
      <c r="AV610" s="471"/>
      <c r="AW610" s="471"/>
    </row>
    <row r="611" spans="2:49" x14ac:dyDescent="0.25">
      <c r="G611" s="471"/>
      <c r="H611" s="471"/>
      <c r="I611" s="471"/>
      <c r="J611" s="471"/>
      <c r="AE611" s="471"/>
      <c r="AF611" s="471"/>
      <c r="AG611" s="471"/>
      <c r="AH611" s="471"/>
      <c r="AI611" s="471"/>
      <c r="AJ611" s="471"/>
      <c r="AK611" s="471"/>
      <c r="AL611" s="471"/>
      <c r="AM611" s="471"/>
      <c r="AN611" s="471"/>
      <c r="AO611" s="471"/>
      <c r="AP611" s="471"/>
      <c r="AQ611" s="471"/>
      <c r="AR611" s="471"/>
      <c r="AS611" s="471"/>
      <c r="AT611" s="471"/>
      <c r="AU611" s="471"/>
      <c r="AV611" s="471"/>
      <c r="AW611" s="471"/>
    </row>
    <row r="612" spans="2:49" x14ac:dyDescent="0.25">
      <c r="B612" s="474"/>
      <c r="C612" s="474"/>
      <c r="D612" s="474"/>
      <c r="E612" s="474"/>
      <c r="F612" s="474"/>
      <c r="G612" s="471"/>
      <c r="H612" s="471"/>
      <c r="I612" s="471"/>
      <c r="J612" s="471"/>
      <c r="AE612" s="471"/>
      <c r="AF612" s="471"/>
      <c r="AG612" s="471"/>
      <c r="AH612" s="471"/>
      <c r="AI612" s="471"/>
      <c r="AJ612" s="471"/>
      <c r="AK612" s="471"/>
      <c r="AL612" s="471"/>
      <c r="AM612" s="471"/>
      <c r="AN612" s="471"/>
      <c r="AO612" s="471"/>
      <c r="AP612" s="471"/>
      <c r="AQ612" s="471"/>
      <c r="AR612" s="471"/>
      <c r="AS612" s="471"/>
      <c r="AT612" s="471"/>
      <c r="AU612" s="471"/>
      <c r="AV612" s="471"/>
      <c r="AW612" s="471"/>
    </row>
    <row r="613" spans="2:49" x14ac:dyDescent="0.25">
      <c r="G613" s="471"/>
      <c r="H613" s="471"/>
      <c r="I613" s="471"/>
      <c r="J613" s="471"/>
      <c r="AE613" s="471"/>
      <c r="AF613" s="471"/>
      <c r="AG613" s="471"/>
      <c r="AH613" s="471"/>
      <c r="AI613" s="471"/>
      <c r="AJ613" s="471"/>
      <c r="AK613" s="471"/>
      <c r="AL613" s="471"/>
      <c r="AM613" s="471"/>
      <c r="AN613" s="471"/>
      <c r="AO613" s="471"/>
      <c r="AP613" s="471"/>
      <c r="AQ613" s="471"/>
      <c r="AR613" s="471"/>
      <c r="AS613" s="471"/>
      <c r="AT613" s="471"/>
      <c r="AU613" s="471"/>
      <c r="AV613" s="471"/>
      <c r="AW613" s="471"/>
    </row>
    <row r="614" spans="2:49" x14ac:dyDescent="0.25">
      <c r="B614" s="474"/>
      <c r="C614" s="474"/>
      <c r="D614" s="474"/>
      <c r="E614" s="474"/>
      <c r="F614" s="474"/>
      <c r="G614" s="471"/>
      <c r="H614" s="471"/>
      <c r="I614" s="471"/>
      <c r="J614" s="471"/>
      <c r="AE614" s="471"/>
      <c r="AF614" s="471"/>
      <c r="AG614" s="471"/>
      <c r="AH614" s="471"/>
      <c r="AI614" s="471"/>
      <c r="AJ614" s="471"/>
      <c r="AK614" s="471"/>
      <c r="AL614" s="471"/>
      <c r="AM614" s="471"/>
      <c r="AN614" s="471"/>
      <c r="AO614" s="471"/>
      <c r="AP614" s="471"/>
      <c r="AQ614" s="471"/>
      <c r="AR614" s="471"/>
      <c r="AS614" s="471"/>
      <c r="AT614" s="471"/>
      <c r="AU614" s="471"/>
      <c r="AV614" s="471"/>
      <c r="AW614" s="471"/>
    </row>
    <row r="615" spans="2:49" x14ac:dyDescent="0.25">
      <c r="G615" s="471"/>
      <c r="H615" s="471"/>
      <c r="I615" s="471"/>
      <c r="J615" s="471"/>
      <c r="AE615" s="471"/>
      <c r="AF615" s="471"/>
      <c r="AG615" s="471"/>
      <c r="AH615" s="471"/>
      <c r="AI615" s="471"/>
      <c r="AJ615" s="471"/>
      <c r="AK615" s="471"/>
      <c r="AL615" s="471"/>
      <c r="AM615" s="471"/>
      <c r="AN615" s="471"/>
      <c r="AO615" s="471"/>
      <c r="AP615" s="471"/>
      <c r="AQ615" s="471"/>
      <c r="AR615" s="471"/>
      <c r="AS615" s="471"/>
      <c r="AT615" s="471"/>
      <c r="AU615" s="471"/>
      <c r="AV615" s="471"/>
      <c r="AW615" s="471"/>
    </row>
    <row r="616" spans="2:49" x14ac:dyDescent="0.25">
      <c r="B616" s="474"/>
      <c r="C616" s="474"/>
      <c r="D616" s="474"/>
      <c r="E616" s="474"/>
      <c r="F616" s="474"/>
      <c r="G616" s="471"/>
      <c r="H616" s="471"/>
      <c r="I616" s="471"/>
      <c r="J616" s="471"/>
      <c r="AE616" s="471"/>
      <c r="AF616" s="471"/>
      <c r="AG616" s="471"/>
      <c r="AH616" s="471"/>
      <c r="AI616" s="471"/>
      <c r="AJ616" s="471"/>
      <c r="AK616" s="471"/>
      <c r="AL616" s="471"/>
      <c r="AM616" s="471"/>
      <c r="AN616" s="471"/>
      <c r="AO616" s="471"/>
      <c r="AP616" s="471"/>
      <c r="AQ616" s="471"/>
      <c r="AR616" s="471"/>
      <c r="AS616" s="471"/>
      <c r="AT616" s="471"/>
      <c r="AU616" s="471"/>
      <c r="AV616" s="471"/>
      <c r="AW616" s="471"/>
    </row>
    <row r="617" spans="2:49" x14ac:dyDescent="0.25">
      <c r="G617" s="471"/>
      <c r="H617" s="471"/>
      <c r="I617" s="471"/>
      <c r="J617" s="471"/>
      <c r="AE617" s="471"/>
      <c r="AF617" s="471"/>
      <c r="AG617" s="471"/>
      <c r="AH617" s="471"/>
      <c r="AI617" s="471"/>
      <c r="AJ617" s="471"/>
      <c r="AK617" s="471"/>
      <c r="AL617" s="471"/>
      <c r="AM617" s="471"/>
      <c r="AN617" s="471"/>
      <c r="AO617" s="471"/>
      <c r="AP617" s="471"/>
      <c r="AQ617" s="471"/>
      <c r="AR617" s="471"/>
      <c r="AS617" s="471"/>
      <c r="AT617" s="471"/>
      <c r="AU617" s="471"/>
      <c r="AV617" s="471"/>
      <c r="AW617" s="471"/>
    </row>
    <row r="618" spans="2:49" x14ac:dyDescent="0.25">
      <c r="B618" s="474"/>
      <c r="C618" s="474"/>
      <c r="D618" s="474"/>
      <c r="E618" s="474"/>
      <c r="F618" s="474"/>
      <c r="G618" s="471"/>
      <c r="H618" s="471"/>
      <c r="I618" s="471"/>
      <c r="J618" s="471"/>
      <c r="AE618" s="471"/>
      <c r="AF618" s="471"/>
      <c r="AG618" s="471"/>
      <c r="AH618" s="471"/>
      <c r="AI618" s="471"/>
      <c r="AJ618" s="471"/>
      <c r="AK618" s="471"/>
      <c r="AL618" s="471"/>
      <c r="AM618" s="471"/>
      <c r="AN618" s="471"/>
      <c r="AO618" s="471"/>
      <c r="AP618" s="471"/>
      <c r="AQ618" s="471"/>
      <c r="AR618" s="471"/>
      <c r="AS618" s="471"/>
      <c r="AT618" s="471"/>
      <c r="AU618" s="471"/>
      <c r="AV618" s="471"/>
      <c r="AW618" s="471"/>
    </row>
    <row r="619" spans="2:49" x14ac:dyDescent="0.25">
      <c r="G619" s="471"/>
      <c r="H619" s="471"/>
      <c r="I619" s="471"/>
      <c r="J619" s="471"/>
      <c r="AE619" s="471"/>
      <c r="AF619" s="471"/>
      <c r="AG619" s="471"/>
      <c r="AH619" s="471"/>
      <c r="AI619" s="471"/>
      <c r="AJ619" s="471"/>
      <c r="AK619" s="471"/>
      <c r="AL619" s="471"/>
      <c r="AM619" s="471"/>
      <c r="AN619" s="471"/>
      <c r="AO619" s="471"/>
      <c r="AP619" s="471"/>
      <c r="AQ619" s="471"/>
      <c r="AR619" s="471"/>
      <c r="AS619" s="471"/>
      <c r="AT619" s="471"/>
      <c r="AU619" s="471"/>
      <c r="AV619" s="471"/>
      <c r="AW619" s="471"/>
    </row>
    <row r="620" spans="2:49" x14ac:dyDescent="0.25">
      <c r="B620" s="474"/>
      <c r="C620" s="474"/>
      <c r="D620" s="474"/>
      <c r="E620" s="474"/>
      <c r="F620" s="474"/>
      <c r="G620" s="471"/>
      <c r="H620" s="471"/>
      <c r="I620" s="471"/>
      <c r="J620" s="471"/>
      <c r="AE620" s="471"/>
      <c r="AF620" s="471"/>
      <c r="AG620" s="471"/>
      <c r="AH620" s="471"/>
      <c r="AI620" s="471"/>
      <c r="AJ620" s="471"/>
      <c r="AK620" s="471"/>
      <c r="AL620" s="471"/>
      <c r="AM620" s="471"/>
      <c r="AN620" s="471"/>
      <c r="AO620" s="471"/>
      <c r="AP620" s="471"/>
      <c r="AQ620" s="471"/>
      <c r="AR620" s="471"/>
      <c r="AS620" s="471"/>
      <c r="AT620" s="471"/>
      <c r="AU620" s="471"/>
      <c r="AV620" s="471"/>
      <c r="AW620" s="471"/>
    </row>
    <row r="621" spans="2:49" x14ac:dyDescent="0.25">
      <c r="G621" s="471"/>
      <c r="H621" s="471"/>
      <c r="I621" s="471"/>
      <c r="J621" s="471"/>
      <c r="AE621" s="471"/>
      <c r="AF621" s="471"/>
      <c r="AG621" s="471"/>
      <c r="AH621" s="471"/>
      <c r="AI621" s="471"/>
      <c r="AJ621" s="471"/>
      <c r="AK621" s="471"/>
      <c r="AL621" s="471"/>
      <c r="AM621" s="471"/>
      <c r="AN621" s="471"/>
      <c r="AO621" s="471"/>
      <c r="AP621" s="471"/>
      <c r="AQ621" s="471"/>
      <c r="AR621" s="471"/>
      <c r="AS621" s="471"/>
      <c r="AT621" s="471"/>
      <c r="AU621" s="471"/>
      <c r="AV621" s="471"/>
      <c r="AW621" s="471"/>
    </row>
    <row r="622" spans="2:49" x14ac:dyDescent="0.25">
      <c r="B622" s="474"/>
      <c r="C622" s="474"/>
      <c r="D622" s="474"/>
      <c r="E622" s="474"/>
      <c r="F622" s="474"/>
      <c r="G622" s="471"/>
      <c r="H622" s="471"/>
      <c r="I622" s="471"/>
      <c r="J622" s="471"/>
      <c r="AE622" s="471"/>
      <c r="AF622" s="471"/>
      <c r="AG622" s="471"/>
      <c r="AH622" s="471"/>
      <c r="AI622" s="471"/>
      <c r="AJ622" s="471"/>
      <c r="AK622" s="471"/>
      <c r="AL622" s="471"/>
      <c r="AM622" s="471"/>
      <c r="AN622" s="471"/>
      <c r="AO622" s="471"/>
      <c r="AP622" s="471"/>
      <c r="AQ622" s="471"/>
      <c r="AR622" s="471"/>
      <c r="AS622" s="471"/>
      <c r="AT622" s="471"/>
      <c r="AU622" s="471"/>
      <c r="AV622" s="471"/>
      <c r="AW622" s="471"/>
    </row>
    <row r="623" spans="2:49" x14ac:dyDescent="0.25">
      <c r="G623" s="471"/>
      <c r="H623" s="471"/>
      <c r="I623" s="471"/>
      <c r="J623" s="471"/>
      <c r="AE623" s="471"/>
      <c r="AF623" s="471"/>
      <c r="AG623" s="471"/>
      <c r="AH623" s="471"/>
      <c r="AI623" s="471"/>
      <c r="AJ623" s="471"/>
      <c r="AK623" s="471"/>
      <c r="AL623" s="471"/>
      <c r="AM623" s="471"/>
      <c r="AN623" s="471"/>
      <c r="AO623" s="471"/>
      <c r="AP623" s="471"/>
      <c r="AQ623" s="471"/>
      <c r="AR623" s="471"/>
      <c r="AS623" s="471"/>
      <c r="AT623" s="471"/>
      <c r="AU623" s="471"/>
      <c r="AV623" s="471"/>
      <c r="AW623" s="471"/>
    </row>
    <row r="624" spans="2:49" x14ac:dyDescent="0.25">
      <c r="B624" s="474"/>
      <c r="C624" s="474"/>
      <c r="D624" s="474"/>
      <c r="E624" s="474"/>
      <c r="F624" s="474"/>
      <c r="G624" s="471"/>
      <c r="H624" s="471"/>
      <c r="I624" s="471"/>
      <c r="J624" s="471"/>
      <c r="AE624" s="471"/>
      <c r="AF624" s="471"/>
      <c r="AG624" s="471"/>
      <c r="AH624" s="471"/>
      <c r="AI624" s="471"/>
      <c r="AJ624" s="471"/>
      <c r="AK624" s="471"/>
      <c r="AL624" s="471"/>
      <c r="AM624" s="471"/>
      <c r="AN624" s="471"/>
      <c r="AO624" s="471"/>
      <c r="AP624" s="471"/>
      <c r="AQ624" s="471"/>
      <c r="AR624" s="471"/>
      <c r="AS624" s="471"/>
      <c r="AT624" s="471"/>
      <c r="AU624" s="471"/>
      <c r="AV624" s="471"/>
      <c r="AW624" s="471"/>
    </row>
    <row r="625" spans="2:49" x14ac:dyDescent="0.25">
      <c r="G625" s="471"/>
      <c r="H625" s="471"/>
      <c r="I625" s="471"/>
      <c r="J625" s="471"/>
      <c r="AE625" s="471"/>
      <c r="AF625" s="471"/>
      <c r="AG625" s="471"/>
      <c r="AH625" s="471"/>
      <c r="AI625" s="471"/>
      <c r="AJ625" s="471"/>
      <c r="AK625" s="471"/>
      <c r="AL625" s="471"/>
      <c r="AM625" s="471"/>
      <c r="AN625" s="471"/>
      <c r="AO625" s="471"/>
      <c r="AP625" s="471"/>
      <c r="AQ625" s="471"/>
      <c r="AR625" s="471"/>
      <c r="AS625" s="471"/>
      <c r="AT625" s="471"/>
      <c r="AU625" s="471"/>
      <c r="AV625" s="471"/>
      <c r="AW625" s="471"/>
    </row>
    <row r="626" spans="2:49" x14ac:dyDescent="0.25">
      <c r="B626" s="474"/>
      <c r="C626" s="474"/>
      <c r="D626" s="474"/>
      <c r="E626" s="474"/>
      <c r="F626" s="474"/>
      <c r="G626" s="471"/>
      <c r="H626" s="471"/>
      <c r="I626" s="471"/>
      <c r="J626" s="471"/>
      <c r="AE626" s="471"/>
      <c r="AF626" s="471"/>
      <c r="AG626" s="471"/>
      <c r="AH626" s="471"/>
      <c r="AI626" s="471"/>
      <c r="AJ626" s="471"/>
      <c r="AK626" s="471"/>
      <c r="AL626" s="471"/>
      <c r="AM626" s="471"/>
      <c r="AN626" s="471"/>
      <c r="AO626" s="471"/>
      <c r="AP626" s="471"/>
      <c r="AQ626" s="471"/>
      <c r="AR626" s="471"/>
      <c r="AS626" s="471"/>
      <c r="AT626" s="471"/>
      <c r="AU626" s="471"/>
      <c r="AV626" s="471"/>
      <c r="AW626" s="471"/>
    </row>
    <row r="627" spans="2:49" x14ac:dyDescent="0.25">
      <c r="G627" s="471"/>
      <c r="H627" s="471"/>
      <c r="I627" s="471"/>
      <c r="J627" s="471"/>
      <c r="AE627" s="471"/>
      <c r="AF627" s="471"/>
      <c r="AG627" s="471"/>
      <c r="AH627" s="471"/>
      <c r="AI627" s="471"/>
      <c r="AJ627" s="471"/>
      <c r="AK627" s="471"/>
      <c r="AL627" s="471"/>
      <c r="AM627" s="471"/>
      <c r="AN627" s="471"/>
      <c r="AO627" s="471"/>
      <c r="AP627" s="471"/>
      <c r="AQ627" s="471"/>
      <c r="AR627" s="471"/>
      <c r="AS627" s="471"/>
      <c r="AT627" s="471"/>
      <c r="AU627" s="471"/>
      <c r="AV627" s="471"/>
      <c r="AW627" s="471"/>
    </row>
    <row r="628" spans="2:49" x14ac:dyDescent="0.25">
      <c r="B628" s="474"/>
      <c r="C628" s="474"/>
      <c r="D628" s="474"/>
      <c r="E628" s="474"/>
      <c r="F628" s="474"/>
      <c r="G628" s="471"/>
      <c r="H628" s="471"/>
      <c r="I628" s="471"/>
      <c r="J628" s="471"/>
      <c r="AE628" s="471"/>
      <c r="AF628" s="471"/>
      <c r="AG628" s="471"/>
      <c r="AH628" s="471"/>
      <c r="AI628" s="471"/>
      <c r="AJ628" s="471"/>
      <c r="AK628" s="471"/>
      <c r="AL628" s="471"/>
      <c r="AM628" s="471"/>
      <c r="AN628" s="471"/>
      <c r="AO628" s="471"/>
      <c r="AP628" s="471"/>
      <c r="AQ628" s="471"/>
      <c r="AR628" s="471"/>
      <c r="AS628" s="471"/>
      <c r="AT628" s="471"/>
      <c r="AU628" s="471"/>
      <c r="AV628" s="471"/>
      <c r="AW628" s="471"/>
    </row>
    <row r="629" spans="2:49" x14ac:dyDescent="0.25">
      <c r="G629" s="471"/>
      <c r="H629" s="471"/>
      <c r="I629" s="471"/>
      <c r="J629" s="471"/>
      <c r="AE629" s="471"/>
      <c r="AF629" s="471"/>
      <c r="AG629" s="471"/>
      <c r="AH629" s="471"/>
      <c r="AI629" s="471"/>
      <c r="AJ629" s="471"/>
      <c r="AK629" s="471"/>
      <c r="AL629" s="471"/>
      <c r="AM629" s="471"/>
      <c r="AN629" s="471"/>
      <c r="AO629" s="471"/>
      <c r="AP629" s="471"/>
      <c r="AQ629" s="471"/>
      <c r="AR629" s="471"/>
      <c r="AS629" s="471"/>
      <c r="AT629" s="471"/>
      <c r="AU629" s="471"/>
      <c r="AV629" s="471"/>
      <c r="AW629" s="471"/>
    </row>
    <row r="630" spans="2:49" x14ac:dyDescent="0.25">
      <c r="B630" s="474"/>
      <c r="C630" s="474"/>
      <c r="D630" s="474"/>
      <c r="E630" s="474"/>
      <c r="F630" s="474"/>
      <c r="G630" s="471"/>
      <c r="H630" s="471"/>
      <c r="I630" s="471"/>
      <c r="J630" s="471"/>
      <c r="AE630" s="471"/>
      <c r="AF630" s="471"/>
      <c r="AG630" s="471"/>
      <c r="AH630" s="471"/>
      <c r="AI630" s="471"/>
      <c r="AJ630" s="471"/>
      <c r="AK630" s="471"/>
      <c r="AL630" s="471"/>
      <c r="AM630" s="471"/>
      <c r="AN630" s="471"/>
      <c r="AO630" s="471"/>
      <c r="AP630" s="471"/>
      <c r="AQ630" s="471"/>
      <c r="AR630" s="471"/>
      <c r="AS630" s="471"/>
      <c r="AT630" s="471"/>
      <c r="AU630" s="471"/>
      <c r="AV630" s="471"/>
      <c r="AW630" s="471"/>
    </row>
    <row r="631" spans="2:49" x14ac:dyDescent="0.25">
      <c r="G631" s="471"/>
      <c r="H631" s="471"/>
      <c r="I631" s="471"/>
      <c r="J631" s="471"/>
      <c r="AE631" s="471"/>
      <c r="AF631" s="471"/>
      <c r="AG631" s="471"/>
      <c r="AH631" s="471"/>
      <c r="AI631" s="471"/>
      <c r="AJ631" s="471"/>
      <c r="AK631" s="471"/>
      <c r="AL631" s="471"/>
      <c r="AM631" s="471"/>
      <c r="AN631" s="471"/>
      <c r="AO631" s="471"/>
      <c r="AP631" s="471"/>
      <c r="AQ631" s="471"/>
      <c r="AR631" s="471"/>
      <c r="AS631" s="471"/>
      <c r="AT631" s="471"/>
      <c r="AU631" s="471"/>
      <c r="AV631" s="471"/>
      <c r="AW631" s="471"/>
    </row>
    <row r="632" spans="2:49" x14ac:dyDescent="0.25">
      <c r="B632" s="474"/>
      <c r="C632" s="474"/>
      <c r="D632" s="474"/>
      <c r="E632" s="474"/>
      <c r="F632" s="474"/>
      <c r="G632" s="471"/>
      <c r="H632" s="471"/>
      <c r="I632" s="471"/>
      <c r="J632" s="471"/>
      <c r="AE632" s="471"/>
      <c r="AF632" s="471"/>
      <c r="AG632" s="471"/>
      <c r="AH632" s="471"/>
      <c r="AI632" s="471"/>
      <c r="AJ632" s="471"/>
      <c r="AK632" s="471"/>
      <c r="AL632" s="471"/>
      <c r="AM632" s="471"/>
      <c r="AN632" s="471"/>
      <c r="AO632" s="471"/>
      <c r="AP632" s="471"/>
      <c r="AQ632" s="471"/>
      <c r="AR632" s="471"/>
      <c r="AS632" s="471"/>
      <c r="AT632" s="471"/>
      <c r="AU632" s="471"/>
      <c r="AV632" s="471"/>
      <c r="AW632" s="471"/>
    </row>
    <row r="633" spans="2:49" x14ac:dyDescent="0.25">
      <c r="G633" s="471"/>
      <c r="H633" s="471"/>
      <c r="I633" s="471"/>
      <c r="J633" s="471"/>
      <c r="AE633" s="471"/>
      <c r="AF633" s="471"/>
      <c r="AG633" s="471"/>
      <c r="AH633" s="471"/>
      <c r="AI633" s="471"/>
      <c r="AJ633" s="471"/>
      <c r="AK633" s="471"/>
      <c r="AL633" s="471"/>
      <c r="AM633" s="471"/>
      <c r="AN633" s="471"/>
      <c r="AO633" s="471"/>
      <c r="AP633" s="471"/>
      <c r="AQ633" s="471"/>
      <c r="AR633" s="471"/>
      <c r="AS633" s="471"/>
      <c r="AT633" s="471"/>
      <c r="AU633" s="471"/>
      <c r="AV633" s="471"/>
      <c r="AW633" s="471"/>
    </row>
    <row r="634" spans="2:49" x14ac:dyDescent="0.25">
      <c r="B634" s="474"/>
      <c r="C634" s="474"/>
      <c r="D634" s="474"/>
      <c r="E634" s="474"/>
      <c r="F634" s="474"/>
      <c r="G634" s="471"/>
      <c r="H634" s="471"/>
      <c r="I634" s="471"/>
      <c r="J634" s="471"/>
      <c r="AE634" s="471"/>
      <c r="AF634" s="471"/>
      <c r="AG634" s="471"/>
      <c r="AH634" s="471"/>
      <c r="AI634" s="471"/>
      <c r="AJ634" s="471"/>
      <c r="AK634" s="471"/>
      <c r="AL634" s="471"/>
      <c r="AM634" s="471"/>
      <c r="AN634" s="471"/>
      <c r="AO634" s="471"/>
      <c r="AP634" s="471"/>
      <c r="AQ634" s="471"/>
      <c r="AR634" s="471"/>
      <c r="AS634" s="471"/>
      <c r="AT634" s="471"/>
      <c r="AU634" s="471"/>
      <c r="AV634" s="471"/>
      <c r="AW634" s="471"/>
    </row>
    <row r="635" spans="2:49" x14ac:dyDescent="0.25">
      <c r="G635" s="471"/>
      <c r="H635" s="471"/>
      <c r="I635" s="471"/>
      <c r="J635" s="471"/>
      <c r="AE635" s="471"/>
      <c r="AF635" s="471"/>
      <c r="AG635" s="471"/>
      <c r="AH635" s="471"/>
      <c r="AI635" s="471"/>
      <c r="AJ635" s="471"/>
      <c r="AK635" s="471"/>
      <c r="AL635" s="471"/>
      <c r="AM635" s="471"/>
      <c r="AN635" s="471"/>
      <c r="AO635" s="471"/>
      <c r="AP635" s="471"/>
      <c r="AQ635" s="471"/>
      <c r="AR635" s="471"/>
      <c r="AS635" s="471"/>
      <c r="AT635" s="471"/>
      <c r="AU635" s="471"/>
      <c r="AV635" s="471"/>
      <c r="AW635" s="471"/>
    </row>
    <row r="636" spans="2:49" x14ac:dyDescent="0.25">
      <c r="B636" s="474"/>
      <c r="C636" s="474"/>
      <c r="D636" s="474"/>
      <c r="E636" s="474"/>
      <c r="F636" s="474"/>
      <c r="G636" s="471"/>
      <c r="H636" s="471"/>
      <c r="I636" s="471"/>
      <c r="J636" s="471"/>
      <c r="AE636" s="471"/>
      <c r="AF636" s="471"/>
      <c r="AG636" s="471"/>
      <c r="AH636" s="471"/>
      <c r="AI636" s="471"/>
      <c r="AJ636" s="471"/>
      <c r="AK636" s="471"/>
      <c r="AL636" s="471"/>
      <c r="AM636" s="471"/>
      <c r="AN636" s="471"/>
      <c r="AO636" s="471"/>
      <c r="AP636" s="471"/>
      <c r="AQ636" s="471"/>
      <c r="AR636" s="471"/>
      <c r="AS636" s="471"/>
      <c r="AT636" s="471"/>
      <c r="AU636" s="471"/>
      <c r="AV636" s="471"/>
      <c r="AW636" s="471"/>
    </row>
    <row r="637" spans="2:49" x14ac:dyDescent="0.25">
      <c r="B637" s="474"/>
      <c r="C637" s="474"/>
      <c r="D637" s="474"/>
      <c r="E637" s="474"/>
      <c r="F637" s="474"/>
      <c r="G637" s="471"/>
      <c r="H637" s="471"/>
      <c r="I637" s="471"/>
      <c r="J637" s="471"/>
      <c r="AE637" s="471"/>
      <c r="AF637" s="471"/>
      <c r="AG637" s="471"/>
      <c r="AH637" s="471"/>
      <c r="AI637" s="471"/>
      <c r="AJ637" s="471"/>
      <c r="AK637" s="471"/>
      <c r="AL637" s="471"/>
      <c r="AM637" s="471"/>
      <c r="AN637" s="471"/>
      <c r="AO637" s="471"/>
      <c r="AP637" s="471"/>
      <c r="AQ637" s="471"/>
      <c r="AR637" s="471"/>
      <c r="AS637" s="471"/>
      <c r="AT637" s="471"/>
      <c r="AU637" s="471"/>
      <c r="AV637" s="471"/>
      <c r="AW637" s="471"/>
    </row>
    <row r="638" spans="2:49" x14ac:dyDescent="0.25">
      <c r="G638" s="471"/>
      <c r="H638" s="471"/>
      <c r="I638" s="471"/>
      <c r="J638" s="471"/>
      <c r="AE638" s="471"/>
      <c r="AF638" s="471"/>
      <c r="AG638" s="471"/>
      <c r="AH638" s="471"/>
      <c r="AI638" s="471"/>
      <c r="AJ638" s="471"/>
      <c r="AK638" s="471"/>
      <c r="AL638" s="471"/>
      <c r="AM638" s="471"/>
      <c r="AN638" s="471"/>
      <c r="AO638" s="471"/>
      <c r="AP638" s="471"/>
      <c r="AQ638" s="471"/>
      <c r="AR638" s="471"/>
      <c r="AS638" s="471"/>
      <c r="AT638" s="471"/>
      <c r="AU638" s="471"/>
      <c r="AV638" s="471"/>
      <c r="AW638" s="471"/>
    </row>
    <row r="639" spans="2:49" x14ac:dyDescent="0.25">
      <c r="B639" s="474"/>
      <c r="C639" s="474"/>
      <c r="D639" s="474"/>
      <c r="E639" s="474"/>
      <c r="F639" s="474"/>
      <c r="G639" s="471"/>
      <c r="H639" s="471"/>
      <c r="I639" s="471"/>
      <c r="J639" s="471"/>
      <c r="AE639" s="471"/>
      <c r="AF639" s="471"/>
      <c r="AG639" s="471"/>
      <c r="AH639" s="471"/>
      <c r="AI639" s="471"/>
      <c r="AJ639" s="471"/>
      <c r="AK639" s="471"/>
      <c r="AL639" s="471"/>
      <c r="AM639" s="471"/>
      <c r="AN639" s="471"/>
      <c r="AO639" s="471"/>
      <c r="AP639" s="471"/>
      <c r="AQ639" s="471"/>
      <c r="AR639" s="471"/>
      <c r="AS639" s="471"/>
      <c r="AT639" s="471"/>
      <c r="AU639" s="471"/>
      <c r="AV639" s="471"/>
      <c r="AW639" s="471"/>
    </row>
    <row r="640" spans="2:49" x14ac:dyDescent="0.25">
      <c r="G640" s="471"/>
      <c r="H640" s="471"/>
      <c r="I640" s="471"/>
      <c r="J640" s="471"/>
      <c r="AE640" s="471"/>
      <c r="AF640" s="471"/>
      <c r="AG640" s="471"/>
      <c r="AH640" s="471"/>
      <c r="AI640" s="471"/>
      <c r="AJ640" s="471"/>
      <c r="AK640" s="471"/>
      <c r="AL640" s="471"/>
      <c r="AM640" s="471"/>
      <c r="AN640" s="471"/>
      <c r="AO640" s="471"/>
      <c r="AP640" s="471"/>
      <c r="AQ640" s="471"/>
      <c r="AR640" s="471"/>
      <c r="AS640" s="471"/>
      <c r="AT640" s="471"/>
      <c r="AU640" s="471"/>
      <c r="AV640" s="471"/>
      <c r="AW640" s="471"/>
    </row>
    <row r="641" spans="2:49" x14ac:dyDescent="0.25">
      <c r="B641" s="474"/>
      <c r="C641" s="474"/>
      <c r="D641" s="474"/>
      <c r="E641" s="474"/>
      <c r="F641" s="474"/>
      <c r="G641" s="471"/>
      <c r="H641" s="471"/>
      <c r="I641" s="471"/>
      <c r="J641" s="471"/>
      <c r="AE641" s="471"/>
      <c r="AF641" s="471"/>
      <c r="AG641" s="471"/>
      <c r="AH641" s="471"/>
      <c r="AI641" s="471"/>
      <c r="AJ641" s="471"/>
      <c r="AK641" s="471"/>
      <c r="AL641" s="471"/>
      <c r="AM641" s="471"/>
      <c r="AN641" s="471"/>
      <c r="AO641" s="471"/>
      <c r="AP641" s="471"/>
      <c r="AQ641" s="471"/>
      <c r="AR641" s="471"/>
      <c r="AS641" s="471"/>
      <c r="AT641" s="471"/>
      <c r="AU641" s="471"/>
      <c r="AV641" s="471"/>
      <c r="AW641" s="471"/>
    </row>
    <row r="642" spans="2:49" x14ac:dyDescent="0.25">
      <c r="G642" s="471"/>
      <c r="H642" s="471"/>
      <c r="I642" s="471"/>
      <c r="J642" s="471"/>
      <c r="AE642" s="471"/>
      <c r="AF642" s="471"/>
      <c r="AG642" s="471"/>
      <c r="AH642" s="471"/>
      <c r="AI642" s="471"/>
      <c r="AJ642" s="471"/>
      <c r="AK642" s="471"/>
      <c r="AL642" s="471"/>
      <c r="AM642" s="471"/>
      <c r="AN642" s="471"/>
      <c r="AO642" s="471"/>
      <c r="AP642" s="471"/>
      <c r="AQ642" s="471"/>
      <c r="AR642" s="471"/>
      <c r="AS642" s="471"/>
      <c r="AT642" s="471"/>
      <c r="AU642" s="471"/>
      <c r="AV642" s="471"/>
      <c r="AW642" s="471"/>
    </row>
    <row r="643" spans="2:49" x14ac:dyDescent="0.25">
      <c r="B643" s="474"/>
      <c r="C643" s="474"/>
      <c r="D643" s="474"/>
      <c r="E643" s="474"/>
      <c r="F643" s="474"/>
      <c r="G643" s="471"/>
      <c r="H643" s="471"/>
      <c r="I643" s="471"/>
      <c r="J643" s="471"/>
      <c r="AE643" s="471"/>
      <c r="AF643" s="471"/>
      <c r="AG643" s="471"/>
      <c r="AH643" s="471"/>
      <c r="AI643" s="471"/>
      <c r="AJ643" s="471"/>
      <c r="AK643" s="471"/>
      <c r="AL643" s="471"/>
      <c r="AM643" s="471"/>
      <c r="AN643" s="471"/>
      <c r="AO643" s="471"/>
      <c r="AP643" s="471"/>
      <c r="AQ643" s="471"/>
      <c r="AR643" s="471"/>
      <c r="AS643" s="471"/>
      <c r="AT643" s="471"/>
      <c r="AU643" s="471"/>
      <c r="AV643" s="471"/>
      <c r="AW643" s="471"/>
    </row>
    <row r="644" spans="2:49" x14ac:dyDescent="0.25">
      <c r="G644" s="471"/>
      <c r="H644" s="471"/>
      <c r="I644" s="471"/>
      <c r="J644" s="471"/>
      <c r="AE644" s="471"/>
      <c r="AF644" s="471"/>
      <c r="AG644" s="471"/>
      <c r="AH644" s="471"/>
      <c r="AI644" s="471"/>
      <c r="AJ644" s="471"/>
      <c r="AK644" s="471"/>
      <c r="AL644" s="471"/>
      <c r="AM644" s="471"/>
      <c r="AN644" s="471"/>
      <c r="AO644" s="471"/>
      <c r="AP644" s="471"/>
      <c r="AQ644" s="471"/>
      <c r="AR644" s="471"/>
      <c r="AS644" s="471"/>
      <c r="AT644" s="471"/>
      <c r="AU644" s="471"/>
      <c r="AV644" s="471"/>
      <c r="AW644" s="471"/>
    </row>
    <row r="645" spans="2:49" x14ac:dyDescent="0.25">
      <c r="B645" s="474"/>
      <c r="C645" s="474"/>
      <c r="D645" s="474"/>
      <c r="E645" s="474"/>
      <c r="F645" s="474"/>
      <c r="G645" s="471"/>
      <c r="H645" s="471"/>
      <c r="I645" s="471"/>
      <c r="J645" s="471"/>
      <c r="AE645" s="471"/>
      <c r="AF645" s="471"/>
      <c r="AG645" s="471"/>
      <c r="AH645" s="471"/>
      <c r="AI645" s="471"/>
      <c r="AJ645" s="471"/>
      <c r="AK645" s="471"/>
      <c r="AL645" s="471"/>
      <c r="AM645" s="471"/>
      <c r="AN645" s="471"/>
      <c r="AO645" s="471"/>
      <c r="AP645" s="471"/>
      <c r="AQ645" s="471"/>
      <c r="AR645" s="471"/>
      <c r="AS645" s="471"/>
      <c r="AT645" s="471"/>
      <c r="AU645" s="471"/>
      <c r="AV645" s="471"/>
      <c r="AW645" s="471"/>
    </row>
    <row r="646" spans="2:49" x14ac:dyDescent="0.25">
      <c r="G646" s="471"/>
      <c r="H646" s="471"/>
      <c r="I646" s="471"/>
      <c r="J646" s="471"/>
      <c r="AE646" s="471"/>
      <c r="AF646" s="471"/>
      <c r="AG646" s="471"/>
      <c r="AH646" s="471"/>
      <c r="AI646" s="471"/>
      <c r="AJ646" s="471"/>
      <c r="AK646" s="471"/>
      <c r="AL646" s="471"/>
      <c r="AM646" s="471"/>
      <c r="AN646" s="471"/>
      <c r="AO646" s="471"/>
      <c r="AP646" s="471"/>
      <c r="AQ646" s="471"/>
      <c r="AR646" s="471"/>
      <c r="AS646" s="471"/>
      <c r="AT646" s="471"/>
      <c r="AU646" s="471"/>
      <c r="AV646" s="471"/>
      <c r="AW646" s="471"/>
    </row>
    <row r="647" spans="2:49" x14ac:dyDescent="0.25">
      <c r="B647" s="474"/>
      <c r="C647" s="474"/>
      <c r="D647" s="474"/>
      <c r="E647" s="474"/>
      <c r="F647" s="474"/>
      <c r="G647" s="471"/>
      <c r="H647" s="471"/>
      <c r="I647" s="471"/>
      <c r="J647" s="471"/>
      <c r="AE647" s="471"/>
      <c r="AF647" s="471"/>
      <c r="AG647" s="471"/>
      <c r="AH647" s="471"/>
      <c r="AI647" s="471"/>
      <c r="AJ647" s="471"/>
      <c r="AK647" s="471"/>
      <c r="AL647" s="471"/>
      <c r="AM647" s="471"/>
      <c r="AN647" s="471"/>
      <c r="AO647" s="471"/>
      <c r="AP647" s="471"/>
      <c r="AQ647" s="471"/>
      <c r="AR647" s="471"/>
      <c r="AS647" s="471"/>
      <c r="AT647" s="471"/>
      <c r="AU647" s="471"/>
      <c r="AV647" s="471"/>
      <c r="AW647" s="471"/>
    </row>
    <row r="648" spans="2:49" x14ac:dyDescent="0.25">
      <c r="G648" s="471"/>
      <c r="H648" s="471"/>
      <c r="I648" s="471"/>
      <c r="J648" s="471"/>
      <c r="AE648" s="471"/>
      <c r="AF648" s="471"/>
      <c r="AG648" s="471"/>
      <c r="AH648" s="471"/>
      <c r="AI648" s="471"/>
      <c r="AJ648" s="471"/>
      <c r="AK648" s="471"/>
      <c r="AL648" s="471"/>
      <c r="AM648" s="471"/>
      <c r="AN648" s="471"/>
      <c r="AO648" s="471"/>
      <c r="AP648" s="471"/>
      <c r="AQ648" s="471"/>
      <c r="AR648" s="471"/>
      <c r="AS648" s="471"/>
      <c r="AT648" s="471"/>
      <c r="AU648" s="471"/>
      <c r="AV648" s="471"/>
      <c r="AW648" s="471"/>
    </row>
    <row r="649" spans="2:49" x14ac:dyDescent="0.25">
      <c r="B649" s="474"/>
      <c r="C649" s="474"/>
      <c r="D649" s="474"/>
      <c r="E649" s="474"/>
      <c r="F649" s="474"/>
      <c r="G649" s="471"/>
      <c r="H649" s="471"/>
      <c r="I649" s="471"/>
      <c r="J649" s="471"/>
      <c r="AE649" s="471"/>
      <c r="AF649" s="471"/>
      <c r="AG649" s="471"/>
      <c r="AH649" s="471"/>
      <c r="AI649" s="471"/>
      <c r="AJ649" s="471"/>
      <c r="AK649" s="471"/>
      <c r="AL649" s="471"/>
      <c r="AM649" s="471"/>
      <c r="AN649" s="471"/>
      <c r="AO649" s="471"/>
      <c r="AP649" s="471"/>
      <c r="AQ649" s="471"/>
      <c r="AR649" s="471"/>
      <c r="AS649" s="471"/>
      <c r="AT649" s="471"/>
      <c r="AU649" s="471"/>
      <c r="AV649" s="471"/>
      <c r="AW649" s="471"/>
    </row>
    <row r="650" spans="2:49" x14ac:dyDescent="0.25">
      <c r="G650" s="471"/>
      <c r="H650" s="471"/>
      <c r="I650" s="471"/>
      <c r="J650" s="471"/>
      <c r="AE650" s="471"/>
      <c r="AF650" s="471"/>
      <c r="AG650" s="471"/>
      <c r="AH650" s="471"/>
      <c r="AI650" s="471"/>
      <c r="AJ650" s="471"/>
      <c r="AK650" s="471"/>
      <c r="AL650" s="471"/>
      <c r="AM650" s="471"/>
      <c r="AN650" s="471"/>
      <c r="AO650" s="471"/>
      <c r="AP650" s="471"/>
      <c r="AQ650" s="471"/>
      <c r="AR650" s="471"/>
      <c r="AS650" s="471"/>
      <c r="AT650" s="471"/>
      <c r="AU650" s="471"/>
      <c r="AV650" s="471"/>
      <c r="AW650" s="471"/>
    </row>
    <row r="651" spans="2:49" x14ac:dyDescent="0.25">
      <c r="B651" s="474"/>
      <c r="C651" s="474"/>
      <c r="D651" s="474"/>
      <c r="E651" s="474"/>
      <c r="F651" s="474"/>
      <c r="G651" s="471"/>
      <c r="H651" s="471"/>
      <c r="I651" s="471"/>
      <c r="J651" s="471"/>
      <c r="AE651" s="471"/>
      <c r="AF651" s="471"/>
      <c r="AG651" s="471"/>
      <c r="AH651" s="471"/>
      <c r="AI651" s="471"/>
      <c r="AJ651" s="471"/>
      <c r="AK651" s="471"/>
      <c r="AL651" s="471"/>
      <c r="AM651" s="471"/>
      <c r="AN651" s="471"/>
      <c r="AO651" s="471"/>
      <c r="AP651" s="471"/>
      <c r="AQ651" s="471"/>
      <c r="AR651" s="471"/>
      <c r="AS651" s="471"/>
      <c r="AT651" s="471"/>
      <c r="AU651" s="471"/>
      <c r="AV651" s="471"/>
      <c r="AW651" s="471"/>
    </row>
    <row r="652" spans="2:49" x14ac:dyDescent="0.25">
      <c r="G652" s="471"/>
      <c r="H652" s="471"/>
      <c r="I652" s="471"/>
      <c r="J652" s="471"/>
      <c r="AE652" s="471"/>
      <c r="AF652" s="471"/>
      <c r="AG652" s="471"/>
      <c r="AH652" s="471"/>
      <c r="AI652" s="471"/>
      <c r="AJ652" s="471"/>
      <c r="AK652" s="471"/>
      <c r="AL652" s="471"/>
      <c r="AM652" s="471"/>
      <c r="AN652" s="471"/>
      <c r="AO652" s="471"/>
      <c r="AP652" s="471"/>
      <c r="AQ652" s="471"/>
      <c r="AR652" s="471"/>
      <c r="AS652" s="471"/>
      <c r="AT652" s="471"/>
      <c r="AU652" s="471"/>
      <c r="AV652" s="471"/>
      <c r="AW652" s="471"/>
    </row>
    <row r="653" spans="2:49" x14ac:dyDescent="0.25">
      <c r="B653" s="474"/>
      <c r="C653" s="474"/>
      <c r="D653" s="474"/>
      <c r="E653" s="474"/>
      <c r="F653" s="474"/>
      <c r="G653" s="471"/>
      <c r="H653" s="471"/>
      <c r="I653" s="471"/>
      <c r="J653" s="471"/>
      <c r="AE653" s="471"/>
      <c r="AF653" s="471"/>
      <c r="AG653" s="471"/>
      <c r="AH653" s="471"/>
      <c r="AI653" s="471"/>
      <c r="AJ653" s="471"/>
      <c r="AK653" s="471"/>
      <c r="AL653" s="471"/>
      <c r="AM653" s="471"/>
      <c r="AN653" s="471"/>
      <c r="AO653" s="471"/>
      <c r="AP653" s="471"/>
      <c r="AQ653" s="471"/>
      <c r="AR653" s="471"/>
      <c r="AS653" s="471"/>
      <c r="AT653" s="471"/>
      <c r="AU653" s="471"/>
      <c r="AV653" s="471"/>
      <c r="AW653" s="471"/>
    </row>
    <row r="654" spans="2:49" x14ac:dyDescent="0.25">
      <c r="G654" s="471"/>
      <c r="H654" s="471"/>
      <c r="I654" s="471"/>
      <c r="J654" s="471"/>
      <c r="AE654" s="471"/>
      <c r="AF654" s="471"/>
      <c r="AG654" s="471"/>
      <c r="AH654" s="471"/>
      <c r="AI654" s="471"/>
      <c r="AJ654" s="471"/>
      <c r="AK654" s="471"/>
      <c r="AL654" s="471"/>
      <c r="AM654" s="471"/>
      <c r="AN654" s="471"/>
      <c r="AO654" s="471"/>
      <c r="AP654" s="471"/>
      <c r="AQ654" s="471"/>
      <c r="AR654" s="471"/>
      <c r="AS654" s="471"/>
      <c r="AT654" s="471"/>
      <c r="AU654" s="471"/>
      <c r="AV654" s="471"/>
      <c r="AW654" s="471"/>
    </row>
    <row r="655" spans="2:49" x14ac:dyDescent="0.25">
      <c r="B655" s="474"/>
      <c r="C655" s="474"/>
      <c r="D655" s="474"/>
      <c r="E655" s="474"/>
      <c r="F655" s="474"/>
      <c r="G655" s="471"/>
      <c r="H655" s="471"/>
      <c r="I655" s="471"/>
      <c r="J655" s="471"/>
      <c r="AE655" s="471"/>
      <c r="AF655" s="471"/>
      <c r="AG655" s="471"/>
      <c r="AH655" s="471"/>
      <c r="AI655" s="471"/>
      <c r="AJ655" s="471"/>
      <c r="AK655" s="471"/>
      <c r="AL655" s="471"/>
      <c r="AM655" s="471"/>
      <c r="AN655" s="471"/>
      <c r="AO655" s="471"/>
      <c r="AP655" s="471"/>
      <c r="AQ655" s="471"/>
      <c r="AR655" s="471"/>
      <c r="AS655" s="471"/>
      <c r="AT655" s="471"/>
      <c r="AU655" s="471"/>
      <c r="AV655" s="471"/>
      <c r="AW655" s="471"/>
    </row>
    <row r="656" spans="2:49" x14ac:dyDescent="0.25">
      <c r="G656" s="471"/>
      <c r="H656" s="471"/>
      <c r="I656" s="471"/>
      <c r="J656" s="471"/>
      <c r="AE656" s="471"/>
      <c r="AF656" s="471"/>
      <c r="AG656" s="471"/>
      <c r="AH656" s="471"/>
      <c r="AI656" s="471"/>
      <c r="AJ656" s="471"/>
      <c r="AK656" s="471"/>
      <c r="AL656" s="471"/>
      <c r="AM656" s="471"/>
      <c r="AN656" s="471"/>
      <c r="AO656" s="471"/>
      <c r="AP656" s="471"/>
      <c r="AQ656" s="471"/>
      <c r="AR656" s="471"/>
      <c r="AS656" s="471"/>
      <c r="AT656" s="471"/>
      <c r="AU656" s="471"/>
      <c r="AV656" s="471"/>
      <c r="AW656" s="471"/>
    </row>
    <row r="657" spans="2:49" x14ac:dyDescent="0.25">
      <c r="B657" s="474"/>
      <c r="C657" s="474"/>
      <c r="D657" s="474"/>
      <c r="E657" s="474"/>
      <c r="F657" s="474"/>
      <c r="G657" s="471"/>
      <c r="H657" s="471"/>
      <c r="I657" s="471"/>
      <c r="J657" s="471"/>
      <c r="AE657" s="471"/>
      <c r="AF657" s="471"/>
      <c r="AG657" s="471"/>
      <c r="AH657" s="471"/>
      <c r="AI657" s="471"/>
      <c r="AJ657" s="471"/>
      <c r="AK657" s="471"/>
      <c r="AL657" s="471"/>
      <c r="AM657" s="471"/>
      <c r="AN657" s="471"/>
      <c r="AO657" s="471"/>
      <c r="AP657" s="471"/>
      <c r="AQ657" s="471"/>
      <c r="AR657" s="471"/>
      <c r="AS657" s="471"/>
      <c r="AT657" s="471"/>
      <c r="AU657" s="471"/>
      <c r="AV657" s="471"/>
      <c r="AW657" s="471"/>
    </row>
    <row r="658" spans="2:49" x14ac:dyDescent="0.25">
      <c r="G658" s="471"/>
      <c r="H658" s="471"/>
      <c r="I658" s="471"/>
      <c r="J658" s="471"/>
      <c r="AE658" s="471"/>
      <c r="AF658" s="471"/>
      <c r="AG658" s="471"/>
      <c r="AH658" s="471"/>
      <c r="AI658" s="471"/>
      <c r="AJ658" s="471"/>
      <c r="AK658" s="471"/>
      <c r="AL658" s="471"/>
      <c r="AM658" s="471"/>
      <c r="AN658" s="471"/>
      <c r="AO658" s="471"/>
      <c r="AP658" s="471"/>
      <c r="AQ658" s="471"/>
      <c r="AR658" s="471"/>
      <c r="AS658" s="471"/>
      <c r="AT658" s="471"/>
      <c r="AU658" s="471"/>
      <c r="AV658" s="471"/>
      <c r="AW658" s="471"/>
    </row>
    <row r="659" spans="2:49" x14ac:dyDescent="0.25">
      <c r="B659" s="474"/>
      <c r="C659" s="474"/>
      <c r="D659" s="474"/>
      <c r="E659" s="474"/>
      <c r="F659" s="474"/>
      <c r="G659" s="471"/>
      <c r="H659" s="471"/>
      <c r="I659" s="471"/>
      <c r="J659" s="471"/>
      <c r="AE659" s="471"/>
      <c r="AF659" s="471"/>
      <c r="AG659" s="471"/>
      <c r="AH659" s="471"/>
      <c r="AI659" s="471"/>
      <c r="AJ659" s="471"/>
      <c r="AK659" s="471"/>
      <c r="AL659" s="471"/>
      <c r="AM659" s="471"/>
      <c r="AN659" s="471"/>
      <c r="AO659" s="471"/>
      <c r="AP659" s="471"/>
      <c r="AQ659" s="471"/>
      <c r="AR659" s="471"/>
      <c r="AS659" s="471"/>
      <c r="AT659" s="471"/>
      <c r="AU659" s="471"/>
      <c r="AV659" s="471"/>
      <c r="AW659" s="471"/>
    </row>
    <row r="660" spans="2:49" x14ac:dyDescent="0.25">
      <c r="G660" s="471"/>
      <c r="H660" s="471"/>
      <c r="I660" s="471"/>
      <c r="J660" s="471"/>
      <c r="AE660" s="471"/>
      <c r="AF660" s="471"/>
      <c r="AG660" s="471"/>
      <c r="AH660" s="471"/>
      <c r="AI660" s="471"/>
      <c r="AJ660" s="471"/>
      <c r="AK660" s="471"/>
      <c r="AL660" s="471"/>
      <c r="AM660" s="471"/>
      <c r="AN660" s="471"/>
      <c r="AO660" s="471"/>
      <c r="AP660" s="471"/>
      <c r="AQ660" s="471"/>
      <c r="AR660" s="471"/>
      <c r="AS660" s="471"/>
      <c r="AT660" s="471"/>
      <c r="AU660" s="471"/>
      <c r="AV660" s="471"/>
      <c r="AW660" s="471"/>
    </row>
    <row r="661" spans="2:49" x14ac:dyDescent="0.25">
      <c r="B661" s="474"/>
      <c r="C661" s="474"/>
      <c r="D661" s="474"/>
      <c r="E661" s="474"/>
      <c r="F661" s="474"/>
      <c r="G661" s="471"/>
      <c r="H661" s="471"/>
      <c r="I661" s="471"/>
      <c r="J661" s="471"/>
      <c r="AE661" s="471"/>
      <c r="AF661" s="471"/>
      <c r="AG661" s="471"/>
      <c r="AH661" s="471"/>
      <c r="AI661" s="471"/>
      <c r="AJ661" s="471"/>
      <c r="AK661" s="471"/>
      <c r="AL661" s="471"/>
      <c r="AM661" s="471"/>
      <c r="AN661" s="471"/>
      <c r="AO661" s="471"/>
      <c r="AP661" s="471"/>
      <c r="AQ661" s="471"/>
      <c r="AR661" s="471"/>
      <c r="AS661" s="471"/>
      <c r="AT661" s="471"/>
      <c r="AU661" s="471"/>
      <c r="AV661" s="471"/>
      <c r="AW661" s="471"/>
    </row>
    <row r="662" spans="2:49" x14ac:dyDescent="0.25">
      <c r="G662" s="471"/>
      <c r="H662" s="471"/>
      <c r="I662" s="471"/>
      <c r="J662" s="471"/>
      <c r="AE662" s="471"/>
      <c r="AF662" s="471"/>
      <c r="AG662" s="471"/>
      <c r="AH662" s="471"/>
      <c r="AI662" s="471"/>
      <c r="AJ662" s="471"/>
      <c r="AK662" s="471"/>
      <c r="AL662" s="471"/>
      <c r="AM662" s="471"/>
      <c r="AN662" s="471"/>
      <c r="AO662" s="471"/>
      <c r="AP662" s="471"/>
      <c r="AQ662" s="471"/>
      <c r="AR662" s="471"/>
      <c r="AS662" s="471"/>
      <c r="AT662" s="471"/>
      <c r="AU662" s="471"/>
      <c r="AV662" s="471"/>
      <c r="AW662" s="471"/>
    </row>
    <row r="663" spans="2:49" x14ac:dyDescent="0.25">
      <c r="B663" s="474"/>
      <c r="C663" s="474"/>
      <c r="D663" s="474"/>
      <c r="E663" s="474"/>
      <c r="F663" s="474"/>
      <c r="G663" s="471"/>
      <c r="H663" s="471"/>
      <c r="I663" s="471"/>
      <c r="J663" s="471"/>
      <c r="AE663" s="471"/>
      <c r="AF663" s="471"/>
      <c r="AG663" s="471"/>
      <c r="AH663" s="471"/>
      <c r="AI663" s="471"/>
      <c r="AJ663" s="471"/>
      <c r="AK663" s="471"/>
      <c r="AL663" s="471"/>
      <c r="AM663" s="471"/>
      <c r="AN663" s="471"/>
      <c r="AO663" s="471"/>
      <c r="AP663" s="471"/>
      <c r="AQ663" s="471"/>
      <c r="AR663" s="471"/>
      <c r="AS663" s="471"/>
      <c r="AT663" s="471"/>
      <c r="AU663" s="471"/>
      <c r="AV663" s="471"/>
      <c r="AW663" s="471"/>
    </row>
    <row r="664" spans="2:49" x14ac:dyDescent="0.25">
      <c r="G664" s="471"/>
      <c r="H664" s="471"/>
      <c r="I664" s="471"/>
      <c r="J664" s="471"/>
      <c r="AE664" s="471"/>
      <c r="AF664" s="471"/>
      <c r="AG664" s="471"/>
      <c r="AH664" s="471"/>
      <c r="AI664" s="471"/>
      <c r="AJ664" s="471"/>
      <c r="AK664" s="471"/>
      <c r="AL664" s="471"/>
      <c r="AM664" s="471"/>
      <c r="AN664" s="471"/>
      <c r="AO664" s="471"/>
      <c r="AP664" s="471"/>
      <c r="AQ664" s="471"/>
      <c r="AR664" s="471"/>
      <c r="AS664" s="471"/>
      <c r="AT664" s="471"/>
      <c r="AU664" s="471"/>
      <c r="AV664" s="471"/>
      <c r="AW664" s="471"/>
    </row>
    <row r="665" spans="2:49" x14ac:dyDescent="0.25">
      <c r="B665" s="474"/>
      <c r="C665" s="474"/>
      <c r="D665" s="474"/>
      <c r="E665" s="474"/>
      <c r="F665" s="474"/>
      <c r="G665" s="471"/>
      <c r="H665" s="471"/>
      <c r="I665" s="471"/>
      <c r="J665" s="471"/>
      <c r="AE665" s="471"/>
      <c r="AF665" s="471"/>
      <c r="AG665" s="471"/>
      <c r="AH665" s="471"/>
      <c r="AI665" s="471"/>
      <c r="AJ665" s="471"/>
      <c r="AK665" s="471"/>
      <c r="AL665" s="471"/>
      <c r="AM665" s="471"/>
      <c r="AN665" s="471"/>
      <c r="AO665" s="471"/>
      <c r="AP665" s="471"/>
      <c r="AQ665" s="471"/>
      <c r="AR665" s="471"/>
      <c r="AS665" s="471"/>
      <c r="AT665" s="471"/>
      <c r="AU665" s="471"/>
      <c r="AV665" s="471"/>
      <c r="AW665" s="471"/>
    </row>
    <row r="666" spans="2:49" x14ac:dyDescent="0.25">
      <c r="G666" s="471"/>
      <c r="H666" s="471"/>
      <c r="I666" s="471"/>
      <c r="J666" s="471"/>
      <c r="AE666" s="471"/>
      <c r="AF666" s="471"/>
      <c r="AG666" s="471"/>
      <c r="AH666" s="471"/>
      <c r="AI666" s="471"/>
      <c r="AJ666" s="471"/>
      <c r="AK666" s="471"/>
      <c r="AL666" s="471"/>
      <c r="AM666" s="471"/>
      <c r="AN666" s="471"/>
      <c r="AO666" s="471"/>
      <c r="AP666" s="471"/>
      <c r="AQ666" s="471"/>
      <c r="AR666" s="471"/>
      <c r="AS666" s="471"/>
      <c r="AT666" s="471"/>
      <c r="AU666" s="471"/>
      <c r="AV666" s="471"/>
      <c r="AW666" s="471"/>
    </row>
    <row r="667" spans="2:49" x14ac:dyDescent="0.25">
      <c r="B667" s="474"/>
      <c r="C667" s="474"/>
      <c r="D667" s="474"/>
      <c r="E667" s="474"/>
      <c r="F667" s="474"/>
      <c r="G667" s="471"/>
      <c r="H667" s="471"/>
      <c r="I667" s="471"/>
      <c r="J667" s="471"/>
      <c r="AE667" s="471"/>
      <c r="AF667" s="471"/>
      <c r="AG667" s="471"/>
      <c r="AH667" s="471"/>
      <c r="AI667" s="471"/>
      <c r="AJ667" s="471"/>
      <c r="AK667" s="471"/>
      <c r="AL667" s="471"/>
      <c r="AM667" s="471"/>
      <c r="AN667" s="471"/>
      <c r="AO667" s="471"/>
      <c r="AP667" s="471"/>
      <c r="AQ667" s="471"/>
      <c r="AR667" s="471"/>
      <c r="AS667" s="471"/>
      <c r="AT667" s="471"/>
      <c r="AU667" s="471"/>
      <c r="AV667" s="471"/>
      <c r="AW667" s="471"/>
    </row>
    <row r="668" spans="2:49" x14ac:dyDescent="0.25">
      <c r="G668" s="471"/>
      <c r="H668" s="471"/>
      <c r="I668" s="471"/>
      <c r="J668" s="471"/>
      <c r="AE668" s="471"/>
      <c r="AF668" s="471"/>
      <c r="AG668" s="471"/>
      <c r="AH668" s="471"/>
      <c r="AI668" s="471"/>
      <c r="AJ668" s="471"/>
      <c r="AK668" s="471"/>
      <c r="AL668" s="471"/>
      <c r="AM668" s="471"/>
      <c r="AN668" s="471"/>
      <c r="AO668" s="471"/>
      <c r="AP668" s="471"/>
      <c r="AQ668" s="471"/>
      <c r="AR668" s="471"/>
      <c r="AS668" s="471"/>
      <c r="AT668" s="471"/>
      <c r="AU668" s="471"/>
      <c r="AV668" s="471"/>
      <c r="AW668" s="471"/>
    </row>
    <row r="669" spans="2:49" x14ac:dyDescent="0.25">
      <c r="B669" s="474"/>
      <c r="C669" s="474"/>
      <c r="D669" s="474"/>
      <c r="E669" s="474"/>
      <c r="F669" s="474"/>
      <c r="G669" s="471"/>
      <c r="H669" s="471"/>
      <c r="I669" s="471"/>
      <c r="J669" s="471"/>
      <c r="AE669" s="471"/>
      <c r="AF669" s="471"/>
      <c r="AG669" s="471"/>
      <c r="AH669" s="471"/>
      <c r="AI669" s="471"/>
      <c r="AJ669" s="471"/>
      <c r="AK669" s="471"/>
      <c r="AL669" s="471"/>
      <c r="AM669" s="471"/>
      <c r="AN669" s="471"/>
      <c r="AO669" s="471"/>
      <c r="AP669" s="471"/>
      <c r="AQ669" s="471"/>
      <c r="AR669" s="471"/>
      <c r="AS669" s="471"/>
      <c r="AT669" s="471"/>
      <c r="AU669" s="471"/>
      <c r="AV669" s="471"/>
      <c r="AW669" s="471"/>
    </row>
    <row r="670" spans="2:49" x14ac:dyDescent="0.25">
      <c r="G670" s="471"/>
      <c r="H670" s="471"/>
      <c r="I670" s="471"/>
      <c r="J670" s="471"/>
      <c r="AE670" s="471"/>
      <c r="AF670" s="471"/>
      <c r="AG670" s="471"/>
      <c r="AH670" s="471"/>
      <c r="AI670" s="471"/>
      <c r="AJ670" s="471"/>
      <c r="AK670" s="471"/>
      <c r="AL670" s="471"/>
      <c r="AM670" s="471"/>
      <c r="AN670" s="471"/>
      <c r="AO670" s="471"/>
      <c r="AP670" s="471"/>
      <c r="AQ670" s="471"/>
      <c r="AR670" s="471"/>
      <c r="AS670" s="471"/>
      <c r="AT670" s="471"/>
      <c r="AU670" s="471"/>
      <c r="AV670" s="471"/>
      <c r="AW670" s="471"/>
    </row>
    <row r="671" spans="2:49" x14ac:dyDescent="0.25">
      <c r="B671" s="474"/>
      <c r="C671" s="474"/>
      <c r="D671" s="474"/>
      <c r="E671" s="474"/>
      <c r="F671" s="474"/>
      <c r="G671" s="471"/>
      <c r="H671" s="471"/>
      <c r="I671" s="471"/>
      <c r="J671" s="471"/>
      <c r="AE671" s="471"/>
      <c r="AF671" s="471"/>
      <c r="AG671" s="471"/>
      <c r="AH671" s="471"/>
      <c r="AI671" s="471"/>
      <c r="AJ671" s="471"/>
      <c r="AK671" s="471"/>
      <c r="AL671" s="471"/>
      <c r="AM671" s="471"/>
      <c r="AN671" s="471"/>
      <c r="AO671" s="471"/>
      <c r="AP671" s="471"/>
      <c r="AQ671" s="471"/>
      <c r="AR671" s="471"/>
      <c r="AS671" s="471"/>
      <c r="AT671" s="471"/>
      <c r="AU671" s="471"/>
      <c r="AV671" s="471"/>
      <c r="AW671" s="471"/>
    </row>
    <row r="672" spans="2:49" x14ac:dyDescent="0.25">
      <c r="B672" s="474"/>
      <c r="C672" s="474"/>
      <c r="D672" s="474"/>
      <c r="E672" s="474"/>
      <c r="F672" s="474"/>
      <c r="G672" s="471"/>
      <c r="H672" s="471"/>
      <c r="I672" s="471"/>
      <c r="J672" s="471"/>
      <c r="AE672" s="471"/>
      <c r="AF672" s="471"/>
      <c r="AG672" s="471"/>
      <c r="AH672" s="471"/>
      <c r="AI672" s="471"/>
      <c r="AJ672" s="471"/>
      <c r="AK672" s="471"/>
      <c r="AL672" s="471"/>
      <c r="AM672" s="471"/>
      <c r="AN672" s="471"/>
      <c r="AO672" s="471"/>
      <c r="AP672" s="471"/>
      <c r="AQ672" s="471"/>
      <c r="AR672" s="471"/>
      <c r="AS672" s="471"/>
      <c r="AT672" s="471"/>
      <c r="AU672" s="471"/>
      <c r="AV672" s="471"/>
      <c r="AW672" s="471"/>
    </row>
    <row r="673" spans="2:49" x14ac:dyDescent="0.25">
      <c r="G673" s="471"/>
      <c r="H673" s="471"/>
      <c r="I673" s="471"/>
      <c r="J673" s="471"/>
      <c r="AE673" s="471"/>
      <c r="AF673" s="471"/>
      <c r="AG673" s="471"/>
      <c r="AH673" s="471"/>
      <c r="AI673" s="471"/>
      <c r="AJ673" s="471"/>
      <c r="AK673" s="471"/>
      <c r="AL673" s="471"/>
      <c r="AM673" s="471"/>
      <c r="AN673" s="471"/>
      <c r="AO673" s="471"/>
      <c r="AP673" s="471"/>
      <c r="AQ673" s="471"/>
      <c r="AR673" s="471"/>
      <c r="AS673" s="471"/>
      <c r="AT673" s="471"/>
      <c r="AU673" s="471"/>
      <c r="AV673" s="471"/>
      <c r="AW673" s="471"/>
    </row>
    <row r="674" spans="2:49" x14ac:dyDescent="0.25">
      <c r="B674" s="474"/>
      <c r="C674" s="474"/>
      <c r="D674" s="474"/>
      <c r="E674" s="474"/>
      <c r="F674" s="474"/>
      <c r="G674" s="471"/>
      <c r="H674" s="471"/>
      <c r="I674" s="471"/>
      <c r="J674" s="471"/>
      <c r="AE674" s="471"/>
      <c r="AF674" s="471"/>
      <c r="AG674" s="471"/>
      <c r="AH674" s="471"/>
      <c r="AI674" s="471"/>
      <c r="AJ674" s="471"/>
      <c r="AK674" s="471"/>
      <c r="AL674" s="471"/>
      <c r="AM674" s="471"/>
      <c r="AN674" s="471"/>
      <c r="AO674" s="471"/>
      <c r="AP674" s="471"/>
      <c r="AQ674" s="471"/>
      <c r="AR674" s="471"/>
      <c r="AS674" s="471"/>
      <c r="AT674" s="471"/>
      <c r="AU674" s="471"/>
      <c r="AV674" s="471"/>
      <c r="AW674" s="471"/>
    </row>
    <row r="675" spans="2:49" x14ac:dyDescent="0.25">
      <c r="G675" s="471"/>
      <c r="H675" s="471"/>
      <c r="I675" s="471"/>
      <c r="J675" s="471"/>
      <c r="AE675" s="471"/>
      <c r="AF675" s="471"/>
      <c r="AG675" s="471"/>
      <c r="AH675" s="471"/>
      <c r="AI675" s="471"/>
      <c r="AJ675" s="471"/>
      <c r="AK675" s="471"/>
      <c r="AL675" s="471"/>
      <c r="AM675" s="471"/>
      <c r="AN675" s="471"/>
      <c r="AO675" s="471"/>
      <c r="AP675" s="471"/>
      <c r="AQ675" s="471"/>
      <c r="AR675" s="471"/>
      <c r="AS675" s="471"/>
      <c r="AT675" s="471"/>
      <c r="AU675" s="471"/>
      <c r="AV675" s="471"/>
      <c r="AW675" s="471"/>
    </row>
    <row r="676" spans="2:49" x14ac:dyDescent="0.25">
      <c r="B676" s="474"/>
      <c r="C676" s="474"/>
      <c r="D676" s="474"/>
      <c r="E676" s="474"/>
      <c r="F676" s="474"/>
      <c r="G676" s="471"/>
      <c r="H676" s="471"/>
      <c r="I676" s="471"/>
      <c r="J676" s="471"/>
      <c r="AE676" s="471"/>
      <c r="AF676" s="471"/>
      <c r="AG676" s="471"/>
      <c r="AH676" s="471"/>
      <c r="AI676" s="471"/>
      <c r="AJ676" s="471"/>
      <c r="AK676" s="471"/>
      <c r="AL676" s="471"/>
      <c r="AM676" s="471"/>
      <c r="AN676" s="471"/>
      <c r="AO676" s="471"/>
      <c r="AP676" s="471"/>
      <c r="AQ676" s="471"/>
      <c r="AR676" s="471"/>
      <c r="AS676" s="471"/>
      <c r="AT676" s="471"/>
      <c r="AU676" s="471"/>
      <c r="AV676" s="471"/>
      <c r="AW676" s="471"/>
    </row>
    <row r="677" spans="2:49" x14ac:dyDescent="0.25">
      <c r="G677" s="471"/>
      <c r="H677" s="471"/>
      <c r="I677" s="471"/>
      <c r="J677" s="471"/>
      <c r="AE677" s="471"/>
      <c r="AF677" s="471"/>
      <c r="AG677" s="471"/>
      <c r="AH677" s="471"/>
      <c r="AI677" s="471"/>
      <c r="AJ677" s="471"/>
      <c r="AK677" s="471"/>
      <c r="AL677" s="471"/>
      <c r="AM677" s="471"/>
      <c r="AN677" s="471"/>
      <c r="AO677" s="471"/>
      <c r="AP677" s="471"/>
      <c r="AQ677" s="471"/>
      <c r="AR677" s="471"/>
      <c r="AS677" s="471"/>
      <c r="AT677" s="471"/>
      <c r="AU677" s="471"/>
      <c r="AV677" s="471"/>
      <c r="AW677" s="471"/>
    </row>
    <row r="678" spans="2:49" x14ac:dyDescent="0.25">
      <c r="B678" s="474"/>
      <c r="C678" s="474"/>
      <c r="D678" s="474"/>
      <c r="E678" s="474"/>
      <c r="F678" s="474"/>
      <c r="G678" s="471"/>
      <c r="H678" s="471"/>
      <c r="I678" s="471"/>
      <c r="J678" s="471"/>
      <c r="AE678" s="471"/>
      <c r="AF678" s="471"/>
      <c r="AG678" s="471"/>
      <c r="AH678" s="471"/>
      <c r="AI678" s="471"/>
      <c r="AJ678" s="471"/>
      <c r="AK678" s="471"/>
      <c r="AL678" s="471"/>
      <c r="AM678" s="471"/>
      <c r="AN678" s="471"/>
      <c r="AO678" s="471"/>
      <c r="AP678" s="471"/>
      <c r="AQ678" s="471"/>
      <c r="AR678" s="471"/>
      <c r="AS678" s="471"/>
      <c r="AT678" s="471"/>
      <c r="AU678" s="471"/>
      <c r="AV678" s="471"/>
      <c r="AW678" s="471"/>
    </row>
    <row r="679" spans="2:49" x14ac:dyDescent="0.25">
      <c r="G679" s="471"/>
      <c r="H679" s="471"/>
      <c r="I679" s="471"/>
      <c r="J679" s="471"/>
      <c r="AE679" s="471"/>
      <c r="AF679" s="471"/>
      <c r="AG679" s="471"/>
      <c r="AH679" s="471"/>
      <c r="AI679" s="471"/>
      <c r="AJ679" s="471"/>
      <c r="AK679" s="471"/>
      <c r="AL679" s="471"/>
      <c r="AM679" s="471"/>
      <c r="AN679" s="471"/>
      <c r="AO679" s="471"/>
      <c r="AP679" s="471"/>
      <c r="AQ679" s="471"/>
      <c r="AR679" s="471"/>
      <c r="AS679" s="471"/>
      <c r="AT679" s="471"/>
      <c r="AU679" s="471"/>
      <c r="AV679" s="471"/>
      <c r="AW679" s="471"/>
    </row>
    <row r="680" spans="2:49" x14ac:dyDescent="0.25">
      <c r="B680" s="474"/>
      <c r="C680" s="474"/>
      <c r="D680" s="474"/>
      <c r="E680" s="474"/>
      <c r="F680" s="474"/>
      <c r="G680" s="471"/>
      <c r="H680" s="471"/>
      <c r="I680" s="471"/>
      <c r="J680" s="471"/>
      <c r="AE680" s="471"/>
      <c r="AF680" s="471"/>
      <c r="AG680" s="471"/>
      <c r="AH680" s="471"/>
      <c r="AI680" s="471"/>
      <c r="AJ680" s="471"/>
      <c r="AK680" s="471"/>
      <c r="AL680" s="471"/>
      <c r="AM680" s="471"/>
      <c r="AN680" s="471"/>
      <c r="AO680" s="471"/>
      <c r="AP680" s="471"/>
      <c r="AQ680" s="471"/>
      <c r="AR680" s="471"/>
      <c r="AS680" s="471"/>
      <c r="AT680" s="471"/>
      <c r="AU680" s="471"/>
      <c r="AV680" s="471"/>
      <c r="AW680" s="471"/>
    </row>
    <row r="681" spans="2:49" x14ac:dyDescent="0.25">
      <c r="G681" s="471"/>
      <c r="H681" s="471"/>
      <c r="I681" s="471"/>
      <c r="J681" s="471"/>
      <c r="AE681" s="471"/>
      <c r="AF681" s="471"/>
      <c r="AG681" s="471"/>
      <c r="AH681" s="471"/>
      <c r="AI681" s="471"/>
      <c r="AJ681" s="471"/>
      <c r="AK681" s="471"/>
      <c r="AL681" s="471"/>
      <c r="AM681" s="471"/>
      <c r="AN681" s="471"/>
      <c r="AO681" s="471"/>
      <c r="AP681" s="471"/>
      <c r="AQ681" s="471"/>
      <c r="AR681" s="471"/>
      <c r="AS681" s="471"/>
      <c r="AT681" s="471"/>
      <c r="AU681" s="471"/>
      <c r="AV681" s="471"/>
      <c r="AW681" s="471"/>
    </row>
    <row r="682" spans="2:49" x14ac:dyDescent="0.25">
      <c r="B682" s="474"/>
      <c r="C682" s="474"/>
      <c r="D682" s="474"/>
      <c r="E682" s="474"/>
      <c r="F682" s="474"/>
      <c r="G682" s="471"/>
      <c r="H682" s="471"/>
      <c r="I682" s="471"/>
      <c r="J682" s="471"/>
      <c r="AE682" s="471"/>
      <c r="AF682" s="471"/>
      <c r="AG682" s="471"/>
      <c r="AH682" s="471"/>
      <c r="AI682" s="471"/>
      <c r="AJ682" s="471"/>
      <c r="AK682" s="471"/>
      <c r="AL682" s="471"/>
      <c r="AM682" s="471"/>
      <c r="AN682" s="471"/>
      <c r="AO682" s="471"/>
      <c r="AP682" s="471"/>
      <c r="AQ682" s="471"/>
      <c r="AR682" s="471"/>
      <c r="AS682" s="471"/>
      <c r="AT682" s="471"/>
      <c r="AU682" s="471"/>
      <c r="AV682" s="471"/>
      <c r="AW682" s="471"/>
    </row>
    <row r="683" spans="2:49" x14ac:dyDescent="0.25">
      <c r="G683" s="471"/>
      <c r="H683" s="471"/>
      <c r="I683" s="471"/>
      <c r="J683" s="471"/>
      <c r="AE683" s="471"/>
      <c r="AF683" s="471"/>
      <c r="AG683" s="471"/>
      <c r="AH683" s="471"/>
      <c r="AI683" s="471"/>
      <c r="AJ683" s="471"/>
      <c r="AK683" s="471"/>
      <c r="AL683" s="471"/>
      <c r="AM683" s="471"/>
      <c r="AN683" s="471"/>
      <c r="AO683" s="471"/>
      <c r="AP683" s="471"/>
      <c r="AQ683" s="471"/>
      <c r="AR683" s="471"/>
      <c r="AS683" s="471"/>
      <c r="AT683" s="471"/>
      <c r="AU683" s="471"/>
      <c r="AV683" s="471"/>
      <c r="AW683" s="471"/>
    </row>
    <row r="684" spans="2:49" x14ac:dyDescent="0.25">
      <c r="B684" s="474"/>
      <c r="C684" s="474"/>
      <c r="D684" s="474"/>
      <c r="E684" s="474"/>
      <c r="F684" s="474"/>
      <c r="G684" s="471"/>
      <c r="H684" s="471"/>
      <c r="I684" s="471"/>
      <c r="J684" s="471"/>
      <c r="AE684" s="471"/>
      <c r="AF684" s="471"/>
      <c r="AG684" s="471"/>
      <c r="AH684" s="471"/>
      <c r="AI684" s="471"/>
      <c r="AJ684" s="471"/>
      <c r="AK684" s="471"/>
      <c r="AL684" s="471"/>
      <c r="AM684" s="471"/>
      <c r="AN684" s="471"/>
      <c r="AO684" s="471"/>
      <c r="AP684" s="471"/>
      <c r="AQ684" s="471"/>
      <c r="AR684" s="471"/>
      <c r="AS684" s="471"/>
      <c r="AT684" s="471"/>
      <c r="AU684" s="471"/>
      <c r="AV684" s="471"/>
      <c r="AW684" s="471"/>
    </row>
    <row r="685" spans="2:49" x14ac:dyDescent="0.25">
      <c r="G685" s="471"/>
      <c r="H685" s="471"/>
      <c r="I685" s="471"/>
      <c r="J685" s="471"/>
      <c r="AE685" s="471"/>
      <c r="AF685" s="471"/>
      <c r="AG685" s="471"/>
      <c r="AH685" s="471"/>
      <c r="AI685" s="471"/>
      <c r="AJ685" s="471"/>
      <c r="AK685" s="471"/>
      <c r="AL685" s="471"/>
      <c r="AM685" s="471"/>
      <c r="AN685" s="471"/>
      <c r="AO685" s="471"/>
      <c r="AP685" s="471"/>
      <c r="AQ685" s="471"/>
      <c r="AR685" s="471"/>
      <c r="AS685" s="471"/>
      <c r="AT685" s="471"/>
      <c r="AU685" s="471"/>
      <c r="AV685" s="471"/>
      <c r="AW685" s="471"/>
    </row>
    <row r="686" spans="2:49" x14ac:dyDescent="0.25">
      <c r="B686" s="474"/>
      <c r="C686" s="474"/>
      <c r="D686" s="474"/>
      <c r="E686" s="474"/>
      <c r="F686" s="474"/>
      <c r="G686" s="471"/>
      <c r="H686" s="471"/>
      <c r="I686" s="471"/>
      <c r="J686" s="471"/>
      <c r="AE686" s="471"/>
      <c r="AF686" s="471"/>
      <c r="AG686" s="471"/>
      <c r="AH686" s="471"/>
      <c r="AI686" s="471"/>
      <c r="AJ686" s="471"/>
      <c r="AK686" s="471"/>
      <c r="AL686" s="471"/>
      <c r="AM686" s="471"/>
      <c r="AN686" s="471"/>
      <c r="AO686" s="471"/>
      <c r="AP686" s="471"/>
      <c r="AQ686" s="471"/>
      <c r="AR686" s="471"/>
      <c r="AS686" s="471"/>
      <c r="AT686" s="471"/>
      <c r="AU686" s="471"/>
      <c r="AV686" s="471"/>
      <c r="AW686" s="471"/>
    </row>
    <row r="687" spans="2:49" x14ac:dyDescent="0.25">
      <c r="G687" s="471"/>
      <c r="H687" s="471"/>
      <c r="I687" s="471"/>
      <c r="J687" s="471"/>
      <c r="AE687" s="471"/>
      <c r="AF687" s="471"/>
      <c r="AG687" s="471"/>
      <c r="AH687" s="471"/>
      <c r="AI687" s="471"/>
      <c r="AJ687" s="471"/>
      <c r="AK687" s="471"/>
      <c r="AL687" s="471"/>
      <c r="AM687" s="471"/>
      <c r="AN687" s="471"/>
      <c r="AO687" s="471"/>
      <c r="AP687" s="471"/>
      <c r="AQ687" s="471"/>
      <c r="AR687" s="471"/>
      <c r="AS687" s="471"/>
      <c r="AT687" s="471"/>
      <c r="AU687" s="471"/>
      <c r="AV687" s="471"/>
      <c r="AW687" s="471"/>
    </row>
    <row r="688" spans="2:49" x14ac:dyDescent="0.25">
      <c r="B688" s="474"/>
      <c r="C688" s="474"/>
      <c r="D688" s="474"/>
      <c r="E688" s="474"/>
      <c r="F688" s="474"/>
      <c r="G688" s="471"/>
      <c r="H688" s="471"/>
      <c r="I688" s="471"/>
      <c r="J688" s="471"/>
      <c r="AE688" s="471"/>
      <c r="AF688" s="471"/>
      <c r="AG688" s="471"/>
      <c r="AH688" s="471"/>
      <c r="AI688" s="471"/>
      <c r="AJ688" s="471"/>
      <c r="AK688" s="471"/>
      <c r="AL688" s="471"/>
      <c r="AM688" s="471"/>
      <c r="AN688" s="471"/>
      <c r="AO688" s="471"/>
      <c r="AP688" s="471"/>
      <c r="AQ688" s="471"/>
      <c r="AR688" s="471"/>
      <c r="AS688" s="471"/>
      <c r="AT688" s="471"/>
      <c r="AU688" s="471"/>
      <c r="AV688" s="471"/>
      <c r="AW688" s="471"/>
    </row>
    <row r="689" spans="2:49" x14ac:dyDescent="0.25">
      <c r="G689" s="471"/>
      <c r="H689" s="471"/>
      <c r="I689" s="471"/>
      <c r="J689" s="471"/>
      <c r="AE689" s="471"/>
      <c r="AF689" s="471"/>
      <c r="AG689" s="471"/>
      <c r="AH689" s="471"/>
      <c r="AI689" s="471"/>
      <c r="AJ689" s="471"/>
      <c r="AK689" s="471"/>
      <c r="AL689" s="471"/>
      <c r="AM689" s="471"/>
      <c r="AN689" s="471"/>
      <c r="AO689" s="471"/>
      <c r="AP689" s="471"/>
      <c r="AQ689" s="471"/>
      <c r="AR689" s="471"/>
      <c r="AS689" s="471"/>
      <c r="AT689" s="471"/>
      <c r="AU689" s="471"/>
      <c r="AV689" s="471"/>
      <c r="AW689" s="471"/>
    </row>
    <row r="690" spans="2:49" x14ac:dyDescent="0.25">
      <c r="B690" s="474"/>
      <c r="C690" s="474"/>
      <c r="D690" s="474"/>
      <c r="E690" s="474"/>
      <c r="F690" s="474"/>
      <c r="G690" s="471"/>
      <c r="H690" s="471"/>
      <c r="I690" s="471"/>
      <c r="J690" s="471"/>
      <c r="AE690" s="471"/>
      <c r="AF690" s="471"/>
      <c r="AG690" s="471"/>
      <c r="AH690" s="471"/>
      <c r="AI690" s="471"/>
      <c r="AJ690" s="471"/>
      <c r="AK690" s="471"/>
      <c r="AL690" s="471"/>
      <c r="AM690" s="471"/>
      <c r="AN690" s="471"/>
      <c r="AO690" s="471"/>
      <c r="AP690" s="471"/>
      <c r="AQ690" s="471"/>
      <c r="AR690" s="471"/>
      <c r="AS690" s="471"/>
      <c r="AT690" s="471"/>
      <c r="AU690" s="471"/>
      <c r="AV690" s="471"/>
      <c r="AW690" s="471"/>
    </row>
    <row r="691" spans="2:49" x14ac:dyDescent="0.25">
      <c r="G691" s="471"/>
      <c r="H691" s="471"/>
      <c r="I691" s="471"/>
      <c r="J691" s="471"/>
      <c r="AE691" s="471"/>
      <c r="AF691" s="471"/>
      <c r="AG691" s="471"/>
      <c r="AH691" s="471"/>
      <c r="AI691" s="471"/>
      <c r="AJ691" s="471"/>
      <c r="AK691" s="471"/>
      <c r="AL691" s="471"/>
      <c r="AM691" s="471"/>
      <c r="AN691" s="471"/>
      <c r="AO691" s="471"/>
      <c r="AP691" s="471"/>
      <c r="AQ691" s="471"/>
      <c r="AR691" s="471"/>
      <c r="AS691" s="471"/>
      <c r="AT691" s="471"/>
      <c r="AU691" s="471"/>
      <c r="AV691" s="471"/>
      <c r="AW691" s="471"/>
    </row>
    <row r="692" spans="2:49" x14ac:dyDescent="0.25">
      <c r="B692" s="474"/>
      <c r="C692" s="474"/>
      <c r="D692" s="474"/>
      <c r="E692" s="474"/>
      <c r="F692" s="474"/>
      <c r="G692" s="471"/>
      <c r="H692" s="471"/>
      <c r="I692" s="471"/>
      <c r="J692" s="471"/>
      <c r="AE692" s="471"/>
      <c r="AF692" s="471"/>
      <c r="AG692" s="471"/>
      <c r="AH692" s="471"/>
      <c r="AI692" s="471"/>
      <c r="AJ692" s="471"/>
      <c r="AK692" s="471"/>
      <c r="AL692" s="471"/>
      <c r="AM692" s="471"/>
      <c r="AN692" s="471"/>
      <c r="AO692" s="471"/>
      <c r="AP692" s="471"/>
      <c r="AQ692" s="471"/>
      <c r="AR692" s="471"/>
      <c r="AS692" s="471"/>
      <c r="AT692" s="471"/>
      <c r="AU692" s="471"/>
      <c r="AV692" s="471"/>
      <c r="AW692" s="471"/>
    </row>
    <row r="693" spans="2:49" x14ac:dyDescent="0.25">
      <c r="G693" s="471"/>
      <c r="H693" s="471"/>
      <c r="I693" s="471"/>
      <c r="J693" s="471"/>
      <c r="AE693" s="471"/>
      <c r="AF693" s="471"/>
      <c r="AG693" s="471"/>
      <c r="AH693" s="471"/>
      <c r="AI693" s="471"/>
      <c r="AJ693" s="471"/>
      <c r="AK693" s="471"/>
      <c r="AL693" s="471"/>
      <c r="AM693" s="471"/>
      <c r="AN693" s="471"/>
      <c r="AO693" s="471"/>
      <c r="AP693" s="471"/>
      <c r="AQ693" s="471"/>
      <c r="AR693" s="471"/>
      <c r="AS693" s="471"/>
      <c r="AT693" s="471"/>
      <c r="AU693" s="471"/>
      <c r="AV693" s="471"/>
      <c r="AW693" s="471"/>
    </row>
    <row r="694" spans="2:49" x14ac:dyDescent="0.25">
      <c r="B694" s="474"/>
      <c r="C694" s="474"/>
      <c r="D694" s="474"/>
      <c r="E694" s="474"/>
      <c r="F694" s="474"/>
      <c r="G694" s="471"/>
      <c r="H694" s="471"/>
      <c r="I694" s="471"/>
      <c r="J694" s="471"/>
      <c r="AE694" s="471"/>
      <c r="AF694" s="471"/>
      <c r="AG694" s="471"/>
      <c r="AH694" s="471"/>
      <c r="AI694" s="471"/>
      <c r="AJ694" s="471"/>
      <c r="AK694" s="471"/>
      <c r="AL694" s="471"/>
      <c r="AM694" s="471"/>
      <c r="AN694" s="471"/>
      <c r="AO694" s="471"/>
      <c r="AP694" s="471"/>
      <c r="AQ694" s="471"/>
      <c r="AR694" s="471"/>
      <c r="AS694" s="471"/>
      <c r="AT694" s="471"/>
      <c r="AU694" s="471"/>
      <c r="AV694" s="471"/>
      <c r="AW694" s="471"/>
    </row>
    <row r="695" spans="2:49" x14ac:dyDescent="0.25">
      <c r="G695" s="471"/>
      <c r="H695" s="471"/>
      <c r="I695" s="471"/>
      <c r="J695" s="471"/>
      <c r="AE695" s="471"/>
      <c r="AF695" s="471"/>
      <c r="AG695" s="471"/>
      <c r="AH695" s="471"/>
      <c r="AI695" s="471"/>
      <c r="AJ695" s="471"/>
      <c r="AK695" s="471"/>
      <c r="AL695" s="471"/>
      <c r="AM695" s="471"/>
      <c r="AN695" s="471"/>
      <c r="AO695" s="471"/>
      <c r="AP695" s="471"/>
      <c r="AQ695" s="471"/>
      <c r="AR695" s="471"/>
      <c r="AS695" s="471"/>
      <c r="AT695" s="471"/>
      <c r="AU695" s="471"/>
      <c r="AV695" s="471"/>
      <c r="AW695" s="471"/>
    </row>
    <row r="696" spans="2:49" x14ac:dyDescent="0.25">
      <c r="B696" s="474"/>
      <c r="C696" s="474"/>
      <c r="D696" s="474"/>
      <c r="E696" s="474"/>
      <c r="F696" s="474"/>
      <c r="G696" s="471"/>
      <c r="H696" s="471"/>
      <c r="I696" s="471"/>
      <c r="J696" s="471"/>
      <c r="AE696" s="471"/>
      <c r="AF696" s="471"/>
      <c r="AG696" s="471"/>
      <c r="AH696" s="471"/>
      <c r="AI696" s="471"/>
      <c r="AJ696" s="471"/>
      <c r="AK696" s="471"/>
      <c r="AL696" s="471"/>
      <c r="AM696" s="471"/>
      <c r="AN696" s="471"/>
      <c r="AO696" s="471"/>
      <c r="AP696" s="471"/>
      <c r="AQ696" s="471"/>
      <c r="AR696" s="471"/>
      <c r="AS696" s="471"/>
      <c r="AT696" s="471"/>
      <c r="AU696" s="471"/>
      <c r="AV696" s="471"/>
      <c r="AW696" s="471"/>
    </row>
    <row r="697" spans="2:49" x14ac:dyDescent="0.25">
      <c r="G697" s="471"/>
      <c r="H697" s="471"/>
      <c r="I697" s="471"/>
      <c r="J697" s="471"/>
      <c r="AE697" s="471"/>
      <c r="AF697" s="471"/>
      <c r="AG697" s="471"/>
      <c r="AH697" s="471"/>
      <c r="AI697" s="471"/>
      <c r="AJ697" s="471"/>
      <c r="AK697" s="471"/>
      <c r="AL697" s="471"/>
      <c r="AM697" s="471"/>
      <c r="AN697" s="471"/>
      <c r="AO697" s="471"/>
      <c r="AP697" s="471"/>
      <c r="AQ697" s="471"/>
      <c r="AR697" s="471"/>
      <c r="AS697" s="471"/>
      <c r="AT697" s="471"/>
      <c r="AU697" s="471"/>
      <c r="AV697" s="471"/>
      <c r="AW697" s="471"/>
    </row>
    <row r="698" spans="2:49" x14ac:dyDescent="0.25">
      <c r="B698" s="474"/>
      <c r="C698" s="474"/>
      <c r="D698" s="474"/>
      <c r="E698" s="474"/>
      <c r="F698" s="474"/>
      <c r="G698" s="471"/>
      <c r="H698" s="471"/>
      <c r="I698" s="471"/>
      <c r="J698" s="471"/>
      <c r="AE698" s="471"/>
      <c r="AF698" s="471"/>
      <c r="AG698" s="471"/>
      <c r="AH698" s="471"/>
      <c r="AI698" s="471"/>
      <c r="AJ698" s="471"/>
      <c r="AK698" s="471"/>
      <c r="AL698" s="471"/>
      <c r="AM698" s="471"/>
      <c r="AN698" s="471"/>
      <c r="AO698" s="471"/>
      <c r="AP698" s="471"/>
      <c r="AQ698" s="471"/>
      <c r="AR698" s="471"/>
      <c r="AS698" s="471"/>
      <c r="AT698" s="471"/>
      <c r="AU698" s="471"/>
      <c r="AV698" s="471"/>
      <c r="AW698" s="471"/>
    </row>
    <row r="699" spans="2:49" x14ac:dyDescent="0.25">
      <c r="G699" s="471"/>
      <c r="H699" s="471"/>
      <c r="I699" s="471"/>
      <c r="J699" s="471"/>
      <c r="AE699" s="471"/>
      <c r="AF699" s="471"/>
      <c r="AG699" s="471"/>
      <c r="AH699" s="471"/>
      <c r="AI699" s="471"/>
      <c r="AJ699" s="471"/>
      <c r="AK699" s="471"/>
      <c r="AL699" s="471"/>
      <c r="AM699" s="471"/>
      <c r="AN699" s="471"/>
      <c r="AO699" s="471"/>
      <c r="AP699" s="471"/>
      <c r="AQ699" s="471"/>
      <c r="AR699" s="471"/>
      <c r="AS699" s="471"/>
      <c r="AT699" s="471"/>
      <c r="AU699" s="471"/>
      <c r="AV699" s="471"/>
      <c r="AW699" s="471"/>
    </row>
    <row r="700" spans="2:49" x14ac:dyDescent="0.25">
      <c r="B700" s="474"/>
      <c r="C700" s="474"/>
      <c r="D700" s="474"/>
      <c r="E700" s="474"/>
      <c r="F700" s="474"/>
      <c r="G700" s="471"/>
      <c r="H700" s="471"/>
      <c r="I700" s="471"/>
      <c r="J700" s="471"/>
      <c r="AE700" s="471"/>
      <c r="AF700" s="471"/>
      <c r="AG700" s="471"/>
      <c r="AH700" s="471"/>
      <c r="AI700" s="471"/>
      <c r="AJ700" s="471"/>
      <c r="AK700" s="471"/>
      <c r="AL700" s="471"/>
      <c r="AM700" s="471"/>
      <c r="AN700" s="471"/>
      <c r="AO700" s="471"/>
      <c r="AP700" s="471"/>
      <c r="AQ700" s="471"/>
      <c r="AR700" s="471"/>
      <c r="AS700" s="471"/>
      <c r="AT700" s="471"/>
      <c r="AU700" s="471"/>
      <c r="AV700" s="471"/>
      <c r="AW700" s="471"/>
    </row>
    <row r="701" spans="2:49" x14ac:dyDescent="0.25">
      <c r="G701" s="471"/>
      <c r="H701" s="471"/>
      <c r="I701" s="471"/>
      <c r="J701" s="471"/>
      <c r="AE701" s="471"/>
      <c r="AF701" s="471"/>
      <c r="AG701" s="471"/>
      <c r="AH701" s="471"/>
      <c r="AI701" s="471"/>
      <c r="AJ701" s="471"/>
      <c r="AK701" s="471"/>
      <c r="AL701" s="471"/>
      <c r="AM701" s="471"/>
      <c r="AN701" s="471"/>
      <c r="AO701" s="471"/>
      <c r="AP701" s="471"/>
      <c r="AQ701" s="471"/>
      <c r="AR701" s="471"/>
      <c r="AS701" s="471"/>
      <c r="AT701" s="471"/>
      <c r="AU701" s="471"/>
      <c r="AV701" s="471"/>
      <c r="AW701" s="471"/>
    </row>
    <row r="702" spans="2:49" x14ac:dyDescent="0.25">
      <c r="B702" s="474"/>
      <c r="C702" s="474"/>
      <c r="D702" s="474"/>
      <c r="E702" s="474"/>
      <c r="F702" s="474"/>
      <c r="G702" s="471"/>
      <c r="H702" s="471"/>
      <c r="I702" s="471"/>
      <c r="J702" s="471"/>
      <c r="AE702" s="471"/>
      <c r="AF702" s="471"/>
      <c r="AG702" s="471"/>
      <c r="AH702" s="471"/>
      <c r="AI702" s="471"/>
      <c r="AJ702" s="471"/>
      <c r="AK702" s="471"/>
      <c r="AL702" s="471"/>
      <c r="AM702" s="471"/>
      <c r="AN702" s="471"/>
      <c r="AO702" s="471"/>
      <c r="AP702" s="471"/>
      <c r="AQ702" s="471"/>
      <c r="AR702" s="471"/>
      <c r="AS702" s="471"/>
      <c r="AT702" s="471"/>
      <c r="AU702" s="471"/>
      <c r="AV702" s="471"/>
      <c r="AW702" s="471"/>
    </row>
    <row r="703" spans="2:49" x14ac:dyDescent="0.25">
      <c r="G703" s="471"/>
      <c r="H703" s="471"/>
      <c r="I703" s="471"/>
      <c r="J703" s="471"/>
      <c r="AE703" s="471"/>
      <c r="AF703" s="471"/>
      <c r="AG703" s="471"/>
      <c r="AH703" s="471"/>
      <c r="AI703" s="471"/>
      <c r="AJ703" s="471"/>
      <c r="AK703" s="471"/>
      <c r="AL703" s="471"/>
      <c r="AM703" s="471"/>
      <c r="AN703" s="471"/>
      <c r="AO703" s="471"/>
      <c r="AP703" s="471"/>
      <c r="AQ703" s="471"/>
      <c r="AR703" s="471"/>
      <c r="AS703" s="471"/>
      <c r="AT703" s="471"/>
      <c r="AU703" s="471"/>
      <c r="AV703" s="471"/>
      <c r="AW703" s="471"/>
    </row>
    <row r="704" spans="2:49" x14ac:dyDescent="0.25">
      <c r="B704" s="474"/>
      <c r="C704" s="474"/>
      <c r="D704" s="474"/>
      <c r="E704" s="474"/>
      <c r="F704" s="474"/>
      <c r="G704" s="471"/>
      <c r="H704" s="471"/>
      <c r="I704" s="471"/>
      <c r="J704" s="471"/>
      <c r="AE704" s="471"/>
      <c r="AF704" s="471"/>
      <c r="AG704" s="471"/>
      <c r="AH704" s="471"/>
      <c r="AI704" s="471"/>
      <c r="AJ704" s="471"/>
      <c r="AK704" s="471"/>
      <c r="AL704" s="471"/>
      <c r="AM704" s="471"/>
      <c r="AN704" s="471"/>
      <c r="AO704" s="471"/>
      <c r="AP704" s="471"/>
      <c r="AQ704" s="471"/>
      <c r="AR704" s="471"/>
      <c r="AS704" s="471"/>
      <c r="AT704" s="471"/>
      <c r="AU704" s="471"/>
      <c r="AV704" s="471"/>
      <c r="AW704" s="471"/>
    </row>
    <row r="705" spans="2:49" x14ac:dyDescent="0.25">
      <c r="G705" s="471"/>
      <c r="H705" s="471"/>
      <c r="I705" s="471"/>
      <c r="J705" s="471"/>
      <c r="AE705" s="471"/>
      <c r="AF705" s="471"/>
      <c r="AG705" s="471"/>
      <c r="AH705" s="471"/>
      <c r="AI705" s="471"/>
      <c r="AJ705" s="471"/>
      <c r="AK705" s="471"/>
      <c r="AL705" s="471"/>
      <c r="AM705" s="471"/>
      <c r="AN705" s="471"/>
      <c r="AO705" s="471"/>
      <c r="AP705" s="471"/>
      <c r="AQ705" s="471"/>
      <c r="AR705" s="471"/>
      <c r="AS705" s="471"/>
      <c r="AT705" s="471"/>
      <c r="AU705" s="471"/>
      <c r="AV705" s="471"/>
      <c r="AW705" s="471"/>
    </row>
    <row r="706" spans="2:49" x14ac:dyDescent="0.25">
      <c r="B706" s="474"/>
      <c r="C706" s="474"/>
      <c r="D706" s="474"/>
      <c r="E706" s="474"/>
      <c r="F706" s="474"/>
      <c r="G706" s="471"/>
      <c r="H706" s="471"/>
      <c r="I706" s="471"/>
      <c r="J706" s="471"/>
      <c r="AE706" s="471"/>
      <c r="AF706" s="471"/>
      <c r="AG706" s="471"/>
      <c r="AH706" s="471"/>
      <c r="AI706" s="471"/>
      <c r="AJ706" s="471"/>
      <c r="AK706" s="471"/>
      <c r="AL706" s="471"/>
      <c r="AM706" s="471"/>
      <c r="AN706" s="471"/>
      <c r="AO706" s="471"/>
      <c r="AP706" s="471"/>
      <c r="AQ706" s="471"/>
      <c r="AR706" s="471"/>
      <c r="AS706" s="471"/>
      <c r="AT706" s="471"/>
      <c r="AU706" s="471"/>
      <c r="AV706" s="471"/>
      <c r="AW706" s="471"/>
    </row>
    <row r="707" spans="2:49" x14ac:dyDescent="0.25">
      <c r="B707" s="474"/>
      <c r="C707" s="474"/>
      <c r="D707" s="474"/>
      <c r="E707" s="474"/>
      <c r="F707" s="474"/>
      <c r="G707" s="471"/>
      <c r="H707" s="471"/>
      <c r="I707" s="471"/>
      <c r="J707" s="471"/>
      <c r="AE707" s="471"/>
      <c r="AF707" s="471"/>
      <c r="AG707" s="471"/>
      <c r="AH707" s="471"/>
      <c r="AI707" s="471"/>
      <c r="AJ707" s="471"/>
      <c r="AK707" s="471"/>
      <c r="AL707" s="471"/>
      <c r="AM707" s="471"/>
      <c r="AN707" s="471"/>
      <c r="AO707" s="471"/>
      <c r="AP707" s="471"/>
      <c r="AQ707" s="471"/>
      <c r="AR707" s="471"/>
      <c r="AS707" s="471"/>
      <c r="AT707" s="471"/>
      <c r="AU707" s="471"/>
      <c r="AV707" s="471"/>
      <c r="AW707" s="471"/>
    </row>
    <row r="708" spans="2:49" x14ac:dyDescent="0.25">
      <c r="G708" s="471"/>
      <c r="H708" s="471"/>
      <c r="I708" s="471"/>
      <c r="J708" s="471"/>
      <c r="AE708" s="471"/>
      <c r="AF708" s="471"/>
      <c r="AG708" s="471"/>
      <c r="AH708" s="471"/>
      <c r="AI708" s="471"/>
      <c r="AJ708" s="471"/>
      <c r="AK708" s="471"/>
      <c r="AL708" s="471"/>
      <c r="AM708" s="471"/>
      <c r="AN708" s="471"/>
      <c r="AO708" s="471"/>
      <c r="AP708" s="471"/>
      <c r="AQ708" s="471"/>
      <c r="AR708" s="471"/>
      <c r="AS708" s="471"/>
      <c r="AT708" s="471"/>
      <c r="AU708" s="471"/>
      <c r="AV708" s="471"/>
      <c r="AW708" s="471"/>
    </row>
    <row r="709" spans="2:49" x14ac:dyDescent="0.25">
      <c r="B709" s="474"/>
      <c r="C709" s="474"/>
      <c r="D709" s="474"/>
      <c r="E709" s="474"/>
      <c r="F709" s="474"/>
      <c r="G709" s="471"/>
      <c r="H709" s="471"/>
      <c r="I709" s="471"/>
      <c r="J709" s="471"/>
      <c r="AE709" s="471"/>
      <c r="AF709" s="471"/>
      <c r="AG709" s="471"/>
      <c r="AH709" s="471"/>
      <c r="AI709" s="471"/>
      <c r="AJ709" s="471"/>
      <c r="AK709" s="471"/>
      <c r="AL709" s="471"/>
      <c r="AM709" s="471"/>
      <c r="AN709" s="471"/>
      <c r="AO709" s="471"/>
      <c r="AP709" s="471"/>
      <c r="AQ709" s="471"/>
      <c r="AR709" s="471"/>
      <c r="AS709" s="471"/>
      <c r="AT709" s="471"/>
      <c r="AU709" s="471"/>
      <c r="AV709" s="471"/>
      <c r="AW709" s="471"/>
    </row>
    <row r="710" spans="2:49" x14ac:dyDescent="0.25">
      <c r="G710" s="471"/>
      <c r="H710" s="471"/>
      <c r="I710" s="471"/>
      <c r="J710" s="471"/>
      <c r="AE710" s="471"/>
      <c r="AF710" s="471"/>
      <c r="AG710" s="471"/>
      <c r="AH710" s="471"/>
      <c r="AI710" s="471"/>
      <c r="AJ710" s="471"/>
      <c r="AK710" s="471"/>
      <c r="AL710" s="471"/>
      <c r="AM710" s="471"/>
      <c r="AN710" s="471"/>
      <c r="AO710" s="471"/>
      <c r="AP710" s="471"/>
      <c r="AQ710" s="471"/>
      <c r="AR710" s="471"/>
      <c r="AS710" s="471"/>
      <c r="AT710" s="471"/>
      <c r="AU710" s="471"/>
      <c r="AV710" s="471"/>
      <c r="AW710" s="471"/>
    </row>
    <row r="711" spans="2:49" x14ac:dyDescent="0.25">
      <c r="B711" s="474"/>
      <c r="C711" s="474"/>
      <c r="D711" s="474"/>
      <c r="E711" s="474"/>
      <c r="F711" s="474"/>
      <c r="G711" s="471"/>
      <c r="H711" s="471"/>
      <c r="I711" s="471"/>
      <c r="J711" s="471"/>
      <c r="AE711" s="471"/>
      <c r="AF711" s="471"/>
      <c r="AG711" s="471"/>
      <c r="AH711" s="471"/>
      <c r="AI711" s="471"/>
      <c r="AJ711" s="471"/>
      <c r="AK711" s="471"/>
      <c r="AL711" s="471"/>
      <c r="AM711" s="471"/>
      <c r="AN711" s="471"/>
      <c r="AO711" s="471"/>
      <c r="AP711" s="471"/>
      <c r="AQ711" s="471"/>
      <c r="AR711" s="471"/>
      <c r="AS711" s="471"/>
      <c r="AT711" s="471"/>
      <c r="AU711" s="471"/>
      <c r="AV711" s="471"/>
      <c r="AW711" s="471"/>
    </row>
    <row r="712" spans="2:49" x14ac:dyDescent="0.25">
      <c r="G712" s="471"/>
      <c r="H712" s="471"/>
      <c r="I712" s="471"/>
      <c r="J712" s="471"/>
      <c r="AE712" s="471"/>
      <c r="AF712" s="471"/>
      <c r="AG712" s="471"/>
      <c r="AH712" s="471"/>
      <c r="AI712" s="471"/>
      <c r="AJ712" s="471"/>
      <c r="AK712" s="471"/>
      <c r="AL712" s="471"/>
      <c r="AM712" s="471"/>
      <c r="AN712" s="471"/>
      <c r="AO712" s="471"/>
      <c r="AP712" s="471"/>
      <c r="AQ712" s="471"/>
      <c r="AR712" s="471"/>
      <c r="AS712" s="471"/>
      <c r="AT712" s="471"/>
      <c r="AU712" s="471"/>
      <c r="AV712" s="471"/>
      <c r="AW712" s="471"/>
    </row>
    <row r="713" spans="2:49" x14ac:dyDescent="0.25">
      <c r="B713" s="474"/>
      <c r="C713" s="474"/>
      <c r="D713" s="474"/>
      <c r="E713" s="474"/>
      <c r="F713" s="474"/>
      <c r="G713" s="471"/>
      <c r="H713" s="471"/>
      <c r="I713" s="471"/>
      <c r="J713" s="471"/>
      <c r="AE713" s="471"/>
      <c r="AF713" s="471"/>
      <c r="AG713" s="471"/>
      <c r="AH713" s="471"/>
      <c r="AI713" s="471"/>
      <c r="AJ713" s="471"/>
      <c r="AK713" s="471"/>
      <c r="AL713" s="471"/>
      <c r="AM713" s="471"/>
      <c r="AN713" s="471"/>
      <c r="AO713" s="471"/>
      <c r="AP713" s="471"/>
      <c r="AQ713" s="471"/>
      <c r="AR713" s="471"/>
      <c r="AS713" s="471"/>
      <c r="AT713" s="471"/>
      <c r="AU713" s="471"/>
      <c r="AV713" s="471"/>
      <c r="AW713" s="471"/>
    </row>
    <row r="714" spans="2:49" x14ac:dyDescent="0.25">
      <c r="G714" s="471"/>
      <c r="H714" s="471"/>
      <c r="I714" s="471"/>
      <c r="J714" s="471"/>
      <c r="AE714" s="471"/>
      <c r="AF714" s="471"/>
      <c r="AG714" s="471"/>
      <c r="AH714" s="471"/>
      <c r="AI714" s="471"/>
      <c r="AJ714" s="471"/>
      <c r="AK714" s="471"/>
      <c r="AL714" s="471"/>
      <c r="AM714" s="471"/>
      <c r="AN714" s="471"/>
      <c r="AO714" s="471"/>
      <c r="AP714" s="471"/>
      <c r="AQ714" s="471"/>
      <c r="AR714" s="471"/>
      <c r="AS714" s="471"/>
      <c r="AT714" s="471"/>
      <c r="AU714" s="471"/>
      <c r="AV714" s="471"/>
      <c r="AW714" s="471"/>
    </row>
    <row r="715" spans="2:49" x14ac:dyDescent="0.25">
      <c r="B715" s="474"/>
      <c r="C715" s="474"/>
      <c r="D715" s="474"/>
      <c r="E715" s="474"/>
      <c r="F715" s="474"/>
      <c r="G715" s="471"/>
      <c r="H715" s="471"/>
      <c r="I715" s="471"/>
      <c r="J715" s="471"/>
      <c r="AE715" s="471"/>
      <c r="AF715" s="471"/>
      <c r="AG715" s="471"/>
      <c r="AH715" s="471"/>
      <c r="AI715" s="471"/>
      <c r="AJ715" s="471"/>
      <c r="AK715" s="471"/>
      <c r="AL715" s="471"/>
      <c r="AM715" s="471"/>
      <c r="AN715" s="471"/>
      <c r="AO715" s="471"/>
      <c r="AP715" s="471"/>
      <c r="AQ715" s="471"/>
      <c r="AR715" s="471"/>
      <c r="AS715" s="471"/>
      <c r="AT715" s="471"/>
      <c r="AU715" s="471"/>
      <c r="AV715" s="471"/>
      <c r="AW715" s="471"/>
    </row>
    <row r="716" spans="2:49" x14ac:dyDescent="0.25">
      <c r="G716" s="471"/>
      <c r="H716" s="471"/>
      <c r="I716" s="471"/>
      <c r="J716" s="471"/>
      <c r="AE716" s="471"/>
      <c r="AF716" s="471"/>
      <c r="AG716" s="471"/>
      <c r="AH716" s="471"/>
      <c r="AI716" s="471"/>
      <c r="AJ716" s="471"/>
      <c r="AK716" s="471"/>
      <c r="AL716" s="471"/>
      <c r="AM716" s="471"/>
      <c r="AN716" s="471"/>
      <c r="AO716" s="471"/>
      <c r="AP716" s="471"/>
      <c r="AQ716" s="471"/>
      <c r="AR716" s="471"/>
      <c r="AS716" s="471"/>
      <c r="AT716" s="471"/>
      <c r="AU716" s="471"/>
      <c r="AV716" s="471"/>
      <c r="AW716" s="471"/>
    </row>
    <row r="717" spans="2:49" x14ac:dyDescent="0.25">
      <c r="B717" s="474"/>
      <c r="C717" s="474"/>
      <c r="D717" s="474"/>
      <c r="E717" s="474"/>
      <c r="F717" s="474"/>
      <c r="G717" s="471"/>
      <c r="H717" s="471"/>
      <c r="I717" s="471"/>
      <c r="J717" s="471"/>
      <c r="AE717" s="471"/>
      <c r="AF717" s="471"/>
      <c r="AG717" s="471"/>
      <c r="AH717" s="471"/>
      <c r="AI717" s="471"/>
      <c r="AJ717" s="471"/>
      <c r="AK717" s="471"/>
      <c r="AL717" s="471"/>
      <c r="AM717" s="471"/>
      <c r="AN717" s="471"/>
      <c r="AO717" s="471"/>
      <c r="AP717" s="471"/>
      <c r="AQ717" s="471"/>
      <c r="AR717" s="471"/>
      <c r="AS717" s="471"/>
      <c r="AT717" s="471"/>
      <c r="AU717" s="471"/>
      <c r="AV717" s="471"/>
      <c r="AW717" s="471"/>
    </row>
    <row r="718" spans="2:49" x14ac:dyDescent="0.25">
      <c r="G718" s="471"/>
      <c r="H718" s="471"/>
      <c r="I718" s="471"/>
      <c r="J718" s="471"/>
      <c r="AE718" s="471"/>
      <c r="AF718" s="471"/>
      <c r="AG718" s="471"/>
      <c r="AH718" s="471"/>
      <c r="AI718" s="471"/>
      <c r="AJ718" s="471"/>
      <c r="AK718" s="471"/>
      <c r="AL718" s="471"/>
      <c r="AM718" s="471"/>
      <c r="AN718" s="471"/>
      <c r="AO718" s="471"/>
      <c r="AP718" s="471"/>
      <c r="AQ718" s="471"/>
      <c r="AR718" s="471"/>
      <c r="AS718" s="471"/>
      <c r="AT718" s="471"/>
      <c r="AU718" s="471"/>
      <c r="AV718" s="471"/>
      <c r="AW718" s="471"/>
    </row>
    <row r="719" spans="2:49" x14ac:dyDescent="0.25">
      <c r="B719" s="474"/>
      <c r="C719" s="474"/>
      <c r="D719" s="474"/>
      <c r="E719" s="474"/>
      <c r="F719" s="474"/>
      <c r="G719" s="471"/>
      <c r="H719" s="471"/>
      <c r="I719" s="471"/>
      <c r="J719" s="471"/>
      <c r="AE719" s="471"/>
      <c r="AF719" s="471"/>
      <c r="AG719" s="471"/>
      <c r="AH719" s="471"/>
      <c r="AI719" s="471"/>
      <c r="AJ719" s="471"/>
      <c r="AK719" s="471"/>
      <c r="AL719" s="471"/>
      <c r="AM719" s="471"/>
      <c r="AN719" s="471"/>
      <c r="AO719" s="471"/>
      <c r="AP719" s="471"/>
      <c r="AQ719" s="471"/>
      <c r="AR719" s="471"/>
      <c r="AS719" s="471"/>
      <c r="AT719" s="471"/>
      <c r="AU719" s="471"/>
      <c r="AV719" s="471"/>
      <c r="AW719" s="471"/>
    </row>
    <row r="720" spans="2:49" x14ac:dyDescent="0.25">
      <c r="G720" s="471"/>
      <c r="H720" s="471"/>
      <c r="I720" s="471"/>
      <c r="J720" s="471"/>
      <c r="AE720" s="471"/>
      <c r="AF720" s="471"/>
      <c r="AG720" s="471"/>
      <c r="AH720" s="471"/>
      <c r="AI720" s="471"/>
      <c r="AJ720" s="471"/>
      <c r="AK720" s="471"/>
      <c r="AL720" s="471"/>
      <c r="AM720" s="471"/>
      <c r="AN720" s="471"/>
      <c r="AO720" s="471"/>
      <c r="AP720" s="471"/>
      <c r="AQ720" s="471"/>
      <c r="AR720" s="471"/>
      <c r="AS720" s="471"/>
      <c r="AT720" s="471"/>
      <c r="AU720" s="471"/>
      <c r="AV720" s="471"/>
      <c r="AW720" s="471"/>
    </row>
    <row r="721" spans="2:49" x14ac:dyDescent="0.25">
      <c r="B721" s="474"/>
      <c r="C721" s="474"/>
      <c r="D721" s="474"/>
      <c r="E721" s="474"/>
      <c r="F721" s="474"/>
      <c r="G721" s="471"/>
      <c r="H721" s="471"/>
      <c r="I721" s="471"/>
      <c r="J721" s="471"/>
      <c r="AE721" s="471"/>
      <c r="AF721" s="471"/>
      <c r="AG721" s="471"/>
      <c r="AH721" s="471"/>
      <c r="AI721" s="471"/>
      <c r="AJ721" s="471"/>
      <c r="AK721" s="471"/>
      <c r="AL721" s="471"/>
      <c r="AM721" s="471"/>
      <c r="AN721" s="471"/>
      <c r="AO721" s="471"/>
      <c r="AP721" s="471"/>
      <c r="AQ721" s="471"/>
      <c r="AR721" s="471"/>
      <c r="AS721" s="471"/>
      <c r="AT721" s="471"/>
      <c r="AU721" s="471"/>
      <c r="AV721" s="471"/>
      <c r="AW721" s="471"/>
    </row>
    <row r="722" spans="2:49" x14ac:dyDescent="0.25">
      <c r="G722" s="471"/>
      <c r="H722" s="471"/>
      <c r="I722" s="471"/>
      <c r="J722" s="471"/>
      <c r="AE722" s="471"/>
      <c r="AF722" s="471"/>
      <c r="AG722" s="471"/>
      <c r="AH722" s="471"/>
      <c r="AI722" s="471"/>
      <c r="AJ722" s="471"/>
      <c r="AK722" s="471"/>
      <c r="AL722" s="471"/>
      <c r="AM722" s="471"/>
      <c r="AN722" s="471"/>
      <c r="AO722" s="471"/>
      <c r="AP722" s="471"/>
      <c r="AQ722" s="471"/>
      <c r="AR722" s="471"/>
      <c r="AS722" s="471"/>
      <c r="AT722" s="471"/>
      <c r="AU722" s="471"/>
      <c r="AV722" s="471"/>
      <c r="AW722" s="471"/>
    </row>
    <row r="723" spans="2:49" x14ac:dyDescent="0.25">
      <c r="B723" s="474"/>
      <c r="C723" s="474"/>
      <c r="D723" s="474"/>
      <c r="E723" s="474"/>
      <c r="F723" s="474"/>
      <c r="G723" s="471"/>
      <c r="H723" s="471"/>
      <c r="I723" s="471"/>
      <c r="J723" s="471"/>
      <c r="AE723" s="471"/>
      <c r="AF723" s="471"/>
      <c r="AG723" s="471"/>
      <c r="AH723" s="471"/>
      <c r="AI723" s="471"/>
      <c r="AJ723" s="471"/>
      <c r="AK723" s="471"/>
      <c r="AL723" s="471"/>
      <c r="AM723" s="471"/>
      <c r="AN723" s="471"/>
      <c r="AO723" s="471"/>
      <c r="AP723" s="471"/>
      <c r="AQ723" s="471"/>
      <c r="AR723" s="471"/>
      <c r="AS723" s="471"/>
      <c r="AT723" s="471"/>
      <c r="AU723" s="471"/>
      <c r="AV723" s="471"/>
      <c r="AW723" s="471"/>
    </row>
    <row r="724" spans="2:49" x14ac:dyDescent="0.25">
      <c r="G724" s="471"/>
      <c r="H724" s="471"/>
      <c r="I724" s="471"/>
      <c r="J724" s="471"/>
      <c r="AE724" s="471"/>
      <c r="AF724" s="471"/>
      <c r="AG724" s="471"/>
      <c r="AH724" s="471"/>
      <c r="AI724" s="471"/>
      <c r="AJ724" s="471"/>
      <c r="AK724" s="471"/>
      <c r="AL724" s="471"/>
      <c r="AM724" s="471"/>
      <c r="AN724" s="471"/>
      <c r="AO724" s="471"/>
      <c r="AP724" s="471"/>
      <c r="AQ724" s="471"/>
      <c r="AR724" s="471"/>
      <c r="AS724" s="471"/>
      <c r="AT724" s="471"/>
      <c r="AU724" s="471"/>
      <c r="AV724" s="471"/>
      <c r="AW724" s="471"/>
    </row>
    <row r="725" spans="2:49" x14ac:dyDescent="0.25">
      <c r="B725" s="474"/>
      <c r="C725" s="474"/>
      <c r="D725" s="474"/>
      <c r="E725" s="474"/>
      <c r="F725" s="474"/>
      <c r="G725" s="471"/>
      <c r="H725" s="471"/>
      <c r="I725" s="471"/>
      <c r="J725" s="471"/>
      <c r="AE725" s="471"/>
      <c r="AF725" s="471"/>
      <c r="AG725" s="471"/>
      <c r="AH725" s="471"/>
      <c r="AI725" s="471"/>
      <c r="AJ725" s="471"/>
      <c r="AK725" s="471"/>
      <c r="AL725" s="471"/>
      <c r="AM725" s="471"/>
      <c r="AN725" s="471"/>
      <c r="AO725" s="471"/>
      <c r="AP725" s="471"/>
      <c r="AQ725" s="471"/>
      <c r="AR725" s="471"/>
      <c r="AS725" s="471"/>
      <c r="AT725" s="471"/>
      <c r="AU725" s="471"/>
      <c r="AV725" s="471"/>
      <c r="AW725" s="471"/>
    </row>
    <row r="726" spans="2:49" x14ac:dyDescent="0.25">
      <c r="G726" s="471"/>
      <c r="H726" s="471"/>
      <c r="I726" s="471"/>
      <c r="J726" s="471"/>
      <c r="AE726" s="471"/>
      <c r="AF726" s="471"/>
      <c r="AG726" s="471"/>
      <c r="AH726" s="471"/>
      <c r="AI726" s="471"/>
      <c r="AJ726" s="471"/>
      <c r="AK726" s="471"/>
      <c r="AL726" s="471"/>
      <c r="AM726" s="471"/>
      <c r="AN726" s="471"/>
      <c r="AO726" s="471"/>
      <c r="AP726" s="471"/>
      <c r="AQ726" s="471"/>
      <c r="AR726" s="471"/>
      <c r="AS726" s="471"/>
      <c r="AT726" s="471"/>
      <c r="AU726" s="471"/>
      <c r="AV726" s="471"/>
      <c r="AW726" s="471"/>
    </row>
    <row r="727" spans="2:49" x14ac:dyDescent="0.25">
      <c r="B727" s="474"/>
      <c r="C727" s="474"/>
      <c r="D727" s="474"/>
      <c r="E727" s="474"/>
      <c r="F727" s="474"/>
      <c r="G727" s="471"/>
      <c r="H727" s="471"/>
      <c r="I727" s="471"/>
      <c r="J727" s="471"/>
      <c r="AE727" s="471"/>
      <c r="AF727" s="471"/>
      <c r="AG727" s="471"/>
      <c r="AH727" s="471"/>
      <c r="AI727" s="471"/>
      <c r="AJ727" s="471"/>
      <c r="AK727" s="471"/>
      <c r="AL727" s="471"/>
      <c r="AM727" s="471"/>
      <c r="AN727" s="471"/>
      <c r="AO727" s="471"/>
      <c r="AP727" s="471"/>
      <c r="AQ727" s="471"/>
      <c r="AR727" s="471"/>
      <c r="AS727" s="471"/>
      <c r="AT727" s="471"/>
      <c r="AU727" s="471"/>
      <c r="AV727" s="471"/>
      <c r="AW727" s="471"/>
    </row>
    <row r="728" spans="2:49" x14ac:dyDescent="0.25">
      <c r="G728" s="471"/>
      <c r="H728" s="471"/>
      <c r="I728" s="471"/>
      <c r="J728" s="471"/>
      <c r="AE728" s="471"/>
      <c r="AF728" s="471"/>
      <c r="AG728" s="471"/>
      <c r="AH728" s="471"/>
      <c r="AI728" s="471"/>
      <c r="AJ728" s="471"/>
      <c r="AK728" s="471"/>
      <c r="AL728" s="471"/>
      <c r="AM728" s="471"/>
      <c r="AN728" s="471"/>
      <c r="AO728" s="471"/>
      <c r="AP728" s="471"/>
      <c r="AQ728" s="471"/>
      <c r="AR728" s="471"/>
      <c r="AS728" s="471"/>
      <c r="AT728" s="471"/>
      <c r="AU728" s="471"/>
      <c r="AV728" s="471"/>
      <c r="AW728" s="471"/>
    </row>
    <row r="729" spans="2:49" x14ac:dyDescent="0.25">
      <c r="B729" s="474"/>
      <c r="C729" s="474"/>
      <c r="D729" s="474"/>
      <c r="E729" s="474"/>
      <c r="F729" s="474"/>
      <c r="G729" s="471"/>
      <c r="H729" s="471"/>
      <c r="I729" s="471"/>
      <c r="J729" s="471"/>
      <c r="AE729" s="471"/>
      <c r="AF729" s="471"/>
      <c r="AG729" s="471"/>
      <c r="AH729" s="471"/>
      <c r="AI729" s="471"/>
      <c r="AJ729" s="471"/>
      <c r="AK729" s="471"/>
      <c r="AL729" s="471"/>
      <c r="AM729" s="471"/>
      <c r="AN729" s="471"/>
      <c r="AO729" s="471"/>
      <c r="AP729" s="471"/>
      <c r="AQ729" s="471"/>
      <c r="AR729" s="471"/>
      <c r="AS729" s="471"/>
      <c r="AT729" s="471"/>
      <c r="AU729" s="471"/>
      <c r="AV729" s="471"/>
      <c r="AW729" s="471"/>
    </row>
    <row r="730" spans="2:49" x14ac:dyDescent="0.25">
      <c r="G730" s="471"/>
      <c r="H730" s="471"/>
      <c r="I730" s="471"/>
      <c r="J730" s="471"/>
      <c r="AE730" s="471"/>
      <c r="AF730" s="471"/>
      <c r="AG730" s="471"/>
      <c r="AH730" s="471"/>
      <c r="AI730" s="471"/>
      <c r="AJ730" s="471"/>
      <c r="AK730" s="471"/>
      <c r="AL730" s="471"/>
      <c r="AM730" s="471"/>
      <c r="AN730" s="471"/>
      <c r="AO730" s="471"/>
      <c r="AP730" s="471"/>
      <c r="AQ730" s="471"/>
      <c r="AR730" s="471"/>
      <c r="AS730" s="471"/>
      <c r="AT730" s="471"/>
      <c r="AU730" s="471"/>
      <c r="AV730" s="471"/>
      <c r="AW730" s="471"/>
    </row>
    <row r="731" spans="2:49" x14ac:dyDescent="0.25">
      <c r="B731" s="474"/>
      <c r="C731" s="474"/>
      <c r="D731" s="474"/>
      <c r="E731" s="474"/>
      <c r="F731" s="474"/>
      <c r="G731" s="471"/>
      <c r="H731" s="471"/>
      <c r="I731" s="471"/>
      <c r="J731" s="471"/>
      <c r="AE731" s="471"/>
      <c r="AF731" s="471"/>
      <c r="AG731" s="471"/>
      <c r="AH731" s="471"/>
      <c r="AI731" s="471"/>
      <c r="AJ731" s="471"/>
      <c r="AK731" s="471"/>
      <c r="AL731" s="471"/>
      <c r="AM731" s="471"/>
      <c r="AN731" s="471"/>
      <c r="AO731" s="471"/>
      <c r="AP731" s="471"/>
      <c r="AQ731" s="471"/>
      <c r="AR731" s="471"/>
      <c r="AS731" s="471"/>
      <c r="AT731" s="471"/>
      <c r="AU731" s="471"/>
      <c r="AV731" s="471"/>
      <c r="AW731" s="471"/>
    </row>
    <row r="732" spans="2:49" x14ac:dyDescent="0.25">
      <c r="G732" s="471"/>
      <c r="H732" s="471"/>
      <c r="I732" s="471"/>
      <c r="J732" s="471"/>
      <c r="AE732" s="471"/>
      <c r="AF732" s="471"/>
      <c r="AG732" s="471"/>
      <c r="AH732" s="471"/>
      <c r="AI732" s="471"/>
      <c r="AJ732" s="471"/>
      <c r="AK732" s="471"/>
      <c r="AL732" s="471"/>
      <c r="AM732" s="471"/>
      <c r="AN732" s="471"/>
      <c r="AO732" s="471"/>
      <c r="AP732" s="471"/>
      <c r="AQ732" s="471"/>
      <c r="AR732" s="471"/>
      <c r="AS732" s="471"/>
      <c r="AT732" s="471"/>
      <c r="AU732" s="471"/>
      <c r="AV732" s="471"/>
      <c r="AW732" s="471"/>
    </row>
    <row r="733" spans="2:49" x14ac:dyDescent="0.25">
      <c r="B733" s="474"/>
      <c r="C733" s="474"/>
      <c r="D733" s="474"/>
      <c r="E733" s="474"/>
      <c r="F733" s="474"/>
      <c r="G733" s="471"/>
      <c r="H733" s="471"/>
      <c r="I733" s="471"/>
      <c r="J733" s="471"/>
      <c r="AE733" s="471"/>
      <c r="AF733" s="471"/>
      <c r="AG733" s="471"/>
      <c r="AH733" s="471"/>
      <c r="AI733" s="471"/>
      <c r="AJ733" s="471"/>
      <c r="AK733" s="471"/>
      <c r="AL733" s="471"/>
      <c r="AM733" s="471"/>
      <c r="AN733" s="471"/>
      <c r="AO733" s="471"/>
      <c r="AP733" s="471"/>
      <c r="AQ733" s="471"/>
      <c r="AR733" s="471"/>
      <c r="AS733" s="471"/>
      <c r="AT733" s="471"/>
      <c r="AU733" s="471"/>
      <c r="AV733" s="471"/>
      <c r="AW733" s="471"/>
    </row>
    <row r="734" spans="2:49" x14ac:dyDescent="0.25">
      <c r="G734" s="471"/>
      <c r="H734" s="471"/>
      <c r="I734" s="471"/>
      <c r="J734" s="471"/>
      <c r="AE734" s="471"/>
      <c r="AF734" s="471"/>
      <c r="AG734" s="471"/>
      <c r="AH734" s="471"/>
      <c r="AI734" s="471"/>
      <c r="AJ734" s="471"/>
      <c r="AK734" s="471"/>
      <c r="AL734" s="471"/>
      <c r="AM734" s="471"/>
      <c r="AN734" s="471"/>
      <c r="AO734" s="471"/>
      <c r="AP734" s="471"/>
      <c r="AQ734" s="471"/>
      <c r="AR734" s="471"/>
      <c r="AS734" s="471"/>
      <c r="AT734" s="471"/>
      <c r="AU734" s="471"/>
      <c r="AV734" s="471"/>
      <c r="AW734" s="471"/>
    </row>
    <row r="735" spans="2:49" x14ac:dyDescent="0.25">
      <c r="B735" s="474"/>
      <c r="C735" s="474"/>
      <c r="D735" s="474"/>
      <c r="E735" s="474"/>
      <c r="F735" s="474"/>
      <c r="G735" s="471"/>
      <c r="H735" s="471"/>
      <c r="I735" s="471"/>
      <c r="J735" s="471"/>
      <c r="AE735" s="471"/>
      <c r="AF735" s="471"/>
      <c r="AG735" s="471"/>
      <c r="AH735" s="471"/>
      <c r="AI735" s="471"/>
      <c r="AJ735" s="471"/>
      <c r="AK735" s="471"/>
      <c r="AL735" s="471"/>
      <c r="AM735" s="471"/>
      <c r="AN735" s="471"/>
      <c r="AO735" s="471"/>
      <c r="AP735" s="471"/>
      <c r="AQ735" s="471"/>
      <c r="AR735" s="471"/>
      <c r="AS735" s="471"/>
      <c r="AT735" s="471"/>
      <c r="AU735" s="471"/>
      <c r="AV735" s="471"/>
      <c r="AW735" s="471"/>
    </row>
    <row r="736" spans="2:49" x14ac:dyDescent="0.25">
      <c r="G736" s="471"/>
      <c r="H736" s="471"/>
      <c r="I736" s="471"/>
      <c r="J736" s="471"/>
      <c r="AE736" s="471"/>
      <c r="AF736" s="471"/>
      <c r="AG736" s="471"/>
      <c r="AH736" s="471"/>
      <c r="AI736" s="471"/>
      <c r="AJ736" s="471"/>
      <c r="AK736" s="471"/>
      <c r="AL736" s="471"/>
      <c r="AM736" s="471"/>
      <c r="AN736" s="471"/>
      <c r="AO736" s="471"/>
      <c r="AP736" s="471"/>
      <c r="AQ736" s="471"/>
      <c r="AR736" s="471"/>
      <c r="AS736" s="471"/>
      <c r="AT736" s="471"/>
      <c r="AU736" s="471"/>
      <c r="AV736" s="471"/>
      <c r="AW736" s="471"/>
    </row>
    <row r="737" spans="2:49" x14ac:dyDescent="0.25">
      <c r="B737" s="474"/>
      <c r="C737" s="474"/>
      <c r="D737" s="474"/>
      <c r="E737" s="474"/>
      <c r="F737" s="474"/>
      <c r="G737" s="471"/>
      <c r="H737" s="471"/>
      <c r="I737" s="471"/>
      <c r="J737" s="471"/>
      <c r="AE737" s="471"/>
      <c r="AF737" s="471"/>
      <c r="AG737" s="471"/>
      <c r="AH737" s="471"/>
      <c r="AI737" s="471"/>
      <c r="AJ737" s="471"/>
      <c r="AK737" s="471"/>
      <c r="AL737" s="471"/>
      <c r="AM737" s="471"/>
      <c r="AN737" s="471"/>
      <c r="AO737" s="471"/>
      <c r="AP737" s="471"/>
      <c r="AQ737" s="471"/>
      <c r="AR737" s="471"/>
      <c r="AS737" s="471"/>
      <c r="AT737" s="471"/>
      <c r="AU737" s="471"/>
      <c r="AV737" s="471"/>
      <c r="AW737" s="471"/>
    </row>
    <row r="738" spans="2:49" x14ac:dyDescent="0.25">
      <c r="G738" s="471"/>
      <c r="H738" s="471"/>
      <c r="I738" s="471"/>
      <c r="J738" s="471"/>
      <c r="AE738" s="471"/>
      <c r="AF738" s="471"/>
      <c r="AG738" s="471"/>
      <c r="AH738" s="471"/>
      <c r="AI738" s="471"/>
      <c r="AJ738" s="471"/>
      <c r="AK738" s="471"/>
      <c r="AL738" s="471"/>
      <c r="AM738" s="471"/>
      <c r="AN738" s="471"/>
      <c r="AO738" s="471"/>
      <c r="AP738" s="471"/>
      <c r="AQ738" s="471"/>
      <c r="AR738" s="471"/>
      <c r="AS738" s="471"/>
      <c r="AT738" s="471"/>
      <c r="AU738" s="471"/>
      <c r="AV738" s="471"/>
      <c r="AW738" s="471"/>
    </row>
    <row r="739" spans="2:49" x14ac:dyDescent="0.25">
      <c r="B739" s="474"/>
      <c r="C739" s="474"/>
      <c r="D739" s="474"/>
      <c r="E739" s="474"/>
      <c r="F739" s="474"/>
      <c r="G739" s="471"/>
      <c r="H739" s="471"/>
      <c r="I739" s="471"/>
      <c r="J739" s="471"/>
      <c r="AE739" s="471"/>
      <c r="AF739" s="471"/>
      <c r="AG739" s="471"/>
      <c r="AH739" s="471"/>
      <c r="AI739" s="471"/>
      <c r="AJ739" s="471"/>
      <c r="AK739" s="471"/>
      <c r="AL739" s="471"/>
      <c r="AM739" s="471"/>
      <c r="AN739" s="471"/>
      <c r="AO739" s="471"/>
      <c r="AP739" s="471"/>
      <c r="AQ739" s="471"/>
      <c r="AR739" s="471"/>
      <c r="AS739" s="471"/>
      <c r="AT739" s="471"/>
      <c r="AU739" s="471"/>
      <c r="AV739" s="471"/>
      <c r="AW739" s="471"/>
    </row>
    <row r="740" spans="2:49" x14ac:dyDescent="0.25">
      <c r="G740" s="471"/>
      <c r="H740" s="471"/>
      <c r="I740" s="471"/>
      <c r="J740" s="471"/>
      <c r="AE740" s="471"/>
      <c r="AF740" s="471"/>
      <c r="AG740" s="471"/>
      <c r="AH740" s="471"/>
      <c r="AI740" s="471"/>
      <c r="AJ740" s="471"/>
      <c r="AK740" s="471"/>
      <c r="AL740" s="471"/>
      <c r="AM740" s="471"/>
      <c r="AN740" s="471"/>
      <c r="AO740" s="471"/>
      <c r="AP740" s="471"/>
      <c r="AQ740" s="471"/>
      <c r="AR740" s="471"/>
      <c r="AS740" s="471"/>
      <c r="AT740" s="471"/>
      <c r="AU740" s="471"/>
      <c r="AV740" s="471"/>
      <c r="AW740" s="471"/>
    </row>
    <row r="741" spans="2:49" x14ac:dyDescent="0.25">
      <c r="B741" s="474"/>
      <c r="C741" s="474"/>
      <c r="D741" s="474"/>
      <c r="E741" s="474"/>
      <c r="F741" s="474"/>
      <c r="G741" s="471"/>
      <c r="H741" s="471"/>
      <c r="I741" s="471"/>
      <c r="J741" s="471"/>
      <c r="AE741" s="471"/>
      <c r="AF741" s="471"/>
      <c r="AG741" s="471"/>
      <c r="AH741" s="471"/>
      <c r="AI741" s="471"/>
      <c r="AJ741" s="471"/>
      <c r="AK741" s="471"/>
      <c r="AL741" s="471"/>
      <c r="AM741" s="471"/>
      <c r="AN741" s="471"/>
      <c r="AO741" s="471"/>
      <c r="AP741" s="471"/>
      <c r="AQ741" s="471"/>
      <c r="AR741" s="471"/>
      <c r="AS741" s="471"/>
      <c r="AT741" s="471"/>
      <c r="AU741" s="471"/>
      <c r="AV741" s="471"/>
      <c r="AW741" s="471"/>
    </row>
    <row r="742" spans="2:49" x14ac:dyDescent="0.25">
      <c r="B742" s="474"/>
      <c r="C742" s="474"/>
      <c r="D742" s="474"/>
      <c r="E742" s="474"/>
      <c r="F742" s="474"/>
      <c r="G742" s="471"/>
      <c r="H742" s="471"/>
      <c r="I742" s="471"/>
      <c r="J742" s="471"/>
      <c r="AE742" s="471"/>
      <c r="AF742" s="471"/>
      <c r="AG742" s="471"/>
      <c r="AH742" s="471"/>
      <c r="AI742" s="471"/>
      <c r="AJ742" s="471"/>
      <c r="AK742" s="471"/>
      <c r="AL742" s="471"/>
      <c r="AM742" s="471"/>
      <c r="AN742" s="471"/>
      <c r="AO742" s="471"/>
      <c r="AP742" s="471"/>
      <c r="AQ742" s="471"/>
      <c r="AR742" s="471"/>
      <c r="AS742" s="471"/>
      <c r="AT742" s="471"/>
      <c r="AU742" s="471"/>
      <c r="AV742" s="471"/>
      <c r="AW742" s="471"/>
    </row>
    <row r="743" spans="2:49" x14ac:dyDescent="0.25">
      <c r="G743" s="471"/>
      <c r="H743" s="471"/>
      <c r="I743" s="471"/>
      <c r="J743" s="471"/>
      <c r="AE743" s="471"/>
      <c r="AF743" s="471"/>
      <c r="AG743" s="471"/>
      <c r="AH743" s="471"/>
      <c r="AI743" s="471"/>
      <c r="AJ743" s="471"/>
      <c r="AK743" s="471"/>
      <c r="AL743" s="471"/>
      <c r="AM743" s="471"/>
      <c r="AN743" s="471"/>
      <c r="AO743" s="471"/>
      <c r="AP743" s="471"/>
      <c r="AQ743" s="471"/>
      <c r="AR743" s="471"/>
      <c r="AS743" s="471"/>
      <c r="AT743" s="471"/>
      <c r="AU743" s="471"/>
      <c r="AV743" s="471"/>
      <c r="AW743" s="471"/>
    </row>
    <row r="744" spans="2:49" x14ac:dyDescent="0.25">
      <c r="B744" s="474"/>
      <c r="C744" s="474"/>
      <c r="D744" s="474"/>
      <c r="E744" s="474"/>
      <c r="F744" s="474"/>
      <c r="G744" s="471"/>
      <c r="H744" s="471"/>
      <c r="I744" s="471"/>
      <c r="J744" s="471"/>
      <c r="AE744" s="471"/>
      <c r="AF744" s="471"/>
      <c r="AG744" s="471"/>
      <c r="AH744" s="471"/>
      <c r="AI744" s="471"/>
      <c r="AJ744" s="471"/>
      <c r="AK744" s="471"/>
      <c r="AL744" s="471"/>
      <c r="AM744" s="471"/>
      <c r="AN744" s="471"/>
      <c r="AO744" s="471"/>
      <c r="AP744" s="471"/>
      <c r="AQ744" s="471"/>
      <c r="AR744" s="471"/>
      <c r="AS744" s="471"/>
      <c r="AT744" s="471"/>
      <c r="AU744" s="471"/>
      <c r="AV744" s="471"/>
      <c r="AW744" s="471"/>
    </row>
    <row r="745" spans="2:49" x14ac:dyDescent="0.25">
      <c r="G745" s="471"/>
      <c r="H745" s="471"/>
      <c r="I745" s="471"/>
      <c r="J745" s="471"/>
      <c r="AE745" s="471"/>
      <c r="AF745" s="471"/>
      <c r="AG745" s="471"/>
      <c r="AH745" s="471"/>
      <c r="AI745" s="471"/>
      <c r="AJ745" s="471"/>
      <c r="AK745" s="471"/>
      <c r="AL745" s="471"/>
      <c r="AM745" s="471"/>
      <c r="AN745" s="471"/>
      <c r="AO745" s="471"/>
      <c r="AP745" s="471"/>
      <c r="AQ745" s="471"/>
      <c r="AR745" s="471"/>
      <c r="AS745" s="471"/>
      <c r="AT745" s="471"/>
      <c r="AU745" s="471"/>
      <c r="AV745" s="471"/>
      <c r="AW745" s="471"/>
    </row>
    <row r="746" spans="2:49" x14ac:dyDescent="0.25">
      <c r="B746" s="474"/>
      <c r="C746" s="474"/>
      <c r="D746" s="474"/>
      <c r="E746" s="474"/>
      <c r="F746" s="474"/>
      <c r="G746" s="471"/>
      <c r="H746" s="471"/>
      <c r="I746" s="471"/>
      <c r="J746" s="471"/>
      <c r="AE746" s="471"/>
      <c r="AF746" s="471"/>
      <c r="AG746" s="471"/>
      <c r="AH746" s="471"/>
      <c r="AI746" s="471"/>
      <c r="AJ746" s="471"/>
      <c r="AK746" s="471"/>
      <c r="AL746" s="471"/>
      <c r="AM746" s="471"/>
      <c r="AN746" s="471"/>
      <c r="AO746" s="471"/>
      <c r="AP746" s="471"/>
      <c r="AQ746" s="471"/>
      <c r="AR746" s="471"/>
      <c r="AS746" s="471"/>
      <c r="AT746" s="471"/>
      <c r="AU746" s="471"/>
      <c r="AV746" s="471"/>
      <c r="AW746" s="471"/>
    </row>
    <row r="747" spans="2:49" x14ac:dyDescent="0.25">
      <c r="G747" s="471"/>
      <c r="H747" s="471"/>
      <c r="I747" s="471"/>
      <c r="J747" s="471"/>
      <c r="AE747" s="471"/>
      <c r="AF747" s="471"/>
      <c r="AG747" s="471"/>
      <c r="AH747" s="471"/>
      <c r="AI747" s="471"/>
      <c r="AJ747" s="471"/>
      <c r="AK747" s="471"/>
      <c r="AL747" s="471"/>
      <c r="AM747" s="471"/>
      <c r="AN747" s="471"/>
      <c r="AO747" s="471"/>
      <c r="AP747" s="471"/>
      <c r="AQ747" s="471"/>
      <c r="AR747" s="471"/>
      <c r="AS747" s="471"/>
      <c r="AT747" s="471"/>
      <c r="AU747" s="471"/>
      <c r="AV747" s="471"/>
      <c r="AW747" s="471"/>
    </row>
    <row r="748" spans="2:49" x14ac:dyDescent="0.25">
      <c r="B748" s="474"/>
      <c r="C748" s="474"/>
      <c r="D748" s="474"/>
      <c r="E748" s="474"/>
      <c r="F748" s="474"/>
      <c r="G748" s="471"/>
      <c r="H748" s="471"/>
      <c r="I748" s="471"/>
      <c r="J748" s="471"/>
      <c r="AE748" s="471"/>
      <c r="AF748" s="471"/>
      <c r="AG748" s="471"/>
      <c r="AH748" s="471"/>
      <c r="AI748" s="471"/>
      <c r="AJ748" s="471"/>
      <c r="AK748" s="471"/>
      <c r="AL748" s="471"/>
      <c r="AM748" s="471"/>
      <c r="AN748" s="471"/>
      <c r="AO748" s="471"/>
      <c r="AP748" s="471"/>
      <c r="AQ748" s="471"/>
      <c r="AR748" s="471"/>
      <c r="AS748" s="471"/>
      <c r="AT748" s="471"/>
      <c r="AU748" s="471"/>
      <c r="AV748" s="471"/>
      <c r="AW748" s="471"/>
    </row>
    <row r="749" spans="2:49" x14ac:dyDescent="0.25">
      <c r="G749" s="471"/>
      <c r="H749" s="471"/>
      <c r="I749" s="471"/>
      <c r="J749" s="471"/>
      <c r="AE749" s="471"/>
      <c r="AF749" s="471"/>
      <c r="AG749" s="471"/>
      <c r="AH749" s="471"/>
      <c r="AI749" s="471"/>
      <c r="AJ749" s="471"/>
      <c r="AK749" s="471"/>
      <c r="AL749" s="471"/>
      <c r="AM749" s="471"/>
      <c r="AN749" s="471"/>
      <c r="AO749" s="471"/>
      <c r="AP749" s="471"/>
      <c r="AQ749" s="471"/>
      <c r="AR749" s="471"/>
      <c r="AS749" s="471"/>
      <c r="AT749" s="471"/>
      <c r="AU749" s="471"/>
      <c r="AV749" s="471"/>
      <c r="AW749" s="471"/>
    </row>
    <row r="750" spans="2:49" x14ac:dyDescent="0.25">
      <c r="B750" s="474"/>
      <c r="C750" s="474"/>
      <c r="D750" s="474"/>
      <c r="E750" s="474"/>
      <c r="F750" s="474"/>
      <c r="G750" s="471"/>
      <c r="H750" s="471"/>
      <c r="I750" s="471"/>
      <c r="J750" s="471"/>
      <c r="AE750" s="471"/>
      <c r="AF750" s="471"/>
      <c r="AG750" s="471"/>
      <c r="AH750" s="471"/>
      <c r="AI750" s="471"/>
      <c r="AJ750" s="471"/>
      <c r="AK750" s="471"/>
      <c r="AL750" s="471"/>
      <c r="AM750" s="471"/>
      <c r="AN750" s="471"/>
      <c r="AO750" s="471"/>
      <c r="AP750" s="471"/>
      <c r="AQ750" s="471"/>
      <c r="AR750" s="471"/>
      <c r="AS750" s="471"/>
      <c r="AT750" s="471"/>
      <c r="AU750" s="471"/>
      <c r="AV750" s="471"/>
      <c r="AW750" s="471"/>
    </row>
    <row r="751" spans="2:49" x14ac:dyDescent="0.25">
      <c r="G751" s="471"/>
      <c r="H751" s="471"/>
      <c r="I751" s="471"/>
      <c r="J751" s="471"/>
      <c r="AE751" s="471"/>
      <c r="AF751" s="471"/>
      <c r="AG751" s="471"/>
      <c r="AH751" s="471"/>
      <c r="AI751" s="471"/>
      <c r="AJ751" s="471"/>
      <c r="AK751" s="471"/>
      <c r="AL751" s="471"/>
      <c r="AM751" s="471"/>
      <c r="AN751" s="471"/>
      <c r="AO751" s="471"/>
      <c r="AP751" s="471"/>
      <c r="AQ751" s="471"/>
      <c r="AR751" s="471"/>
      <c r="AS751" s="471"/>
      <c r="AT751" s="471"/>
      <c r="AU751" s="471"/>
      <c r="AV751" s="471"/>
      <c r="AW751" s="471"/>
    </row>
    <row r="752" spans="2:49" x14ac:dyDescent="0.25">
      <c r="B752" s="474"/>
      <c r="C752" s="474"/>
      <c r="D752" s="474"/>
      <c r="E752" s="474"/>
      <c r="F752" s="474"/>
      <c r="G752" s="471"/>
      <c r="H752" s="471"/>
      <c r="I752" s="471"/>
      <c r="J752" s="471"/>
      <c r="AE752" s="471"/>
      <c r="AF752" s="471"/>
      <c r="AG752" s="471"/>
      <c r="AH752" s="471"/>
      <c r="AI752" s="471"/>
      <c r="AJ752" s="471"/>
      <c r="AK752" s="471"/>
      <c r="AL752" s="471"/>
      <c r="AM752" s="471"/>
      <c r="AN752" s="471"/>
      <c r="AO752" s="471"/>
      <c r="AP752" s="471"/>
      <c r="AQ752" s="471"/>
      <c r="AR752" s="471"/>
      <c r="AS752" s="471"/>
      <c r="AT752" s="471"/>
      <c r="AU752" s="471"/>
      <c r="AV752" s="471"/>
      <c r="AW752" s="471"/>
    </row>
    <row r="753" spans="2:49" x14ac:dyDescent="0.25">
      <c r="G753" s="471"/>
      <c r="H753" s="471"/>
      <c r="I753" s="471"/>
      <c r="J753" s="471"/>
      <c r="AE753" s="471"/>
      <c r="AF753" s="471"/>
      <c r="AG753" s="471"/>
      <c r="AH753" s="471"/>
      <c r="AI753" s="471"/>
      <c r="AJ753" s="471"/>
      <c r="AK753" s="471"/>
      <c r="AL753" s="471"/>
      <c r="AM753" s="471"/>
      <c r="AN753" s="471"/>
      <c r="AO753" s="471"/>
      <c r="AP753" s="471"/>
      <c r="AQ753" s="471"/>
      <c r="AR753" s="471"/>
      <c r="AS753" s="471"/>
      <c r="AT753" s="471"/>
      <c r="AU753" s="471"/>
      <c r="AV753" s="471"/>
      <c r="AW753" s="471"/>
    </row>
    <row r="754" spans="2:49" x14ac:dyDescent="0.25">
      <c r="B754" s="474"/>
      <c r="C754" s="474"/>
      <c r="D754" s="474"/>
      <c r="E754" s="474"/>
      <c r="F754" s="474"/>
      <c r="G754" s="471"/>
      <c r="H754" s="471"/>
      <c r="I754" s="471"/>
      <c r="J754" s="471"/>
      <c r="AE754" s="471"/>
      <c r="AF754" s="471"/>
      <c r="AG754" s="471"/>
      <c r="AH754" s="471"/>
      <c r="AI754" s="471"/>
      <c r="AJ754" s="471"/>
      <c r="AK754" s="471"/>
      <c r="AL754" s="471"/>
      <c r="AM754" s="471"/>
      <c r="AN754" s="471"/>
      <c r="AO754" s="471"/>
      <c r="AP754" s="471"/>
      <c r="AQ754" s="471"/>
      <c r="AR754" s="471"/>
      <c r="AS754" s="471"/>
      <c r="AT754" s="471"/>
      <c r="AU754" s="471"/>
      <c r="AV754" s="471"/>
      <c r="AW754" s="471"/>
    </row>
    <row r="755" spans="2:49" x14ac:dyDescent="0.25">
      <c r="G755" s="471"/>
      <c r="H755" s="471"/>
      <c r="I755" s="471"/>
      <c r="J755" s="471"/>
      <c r="AE755" s="471"/>
      <c r="AF755" s="471"/>
      <c r="AG755" s="471"/>
      <c r="AH755" s="471"/>
      <c r="AI755" s="471"/>
      <c r="AJ755" s="471"/>
      <c r="AK755" s="471"/>
      <c r="AL755" s="471"/>
      <c r="AM755" s="471"/>
      <c r="AN755" s="471"/>
      <c r="AO755" s="471"/>
      <c r="AP755" s="471"/>
      <c r="AQ755" s="471"/>
      <c r="AR755" s="471"/>
      <c r="AS755" s="471"/>
      <c r="AT755" s="471"/>
      <c r="AU755" s="471"/>
      <c r="AV755" s="471"/>
      <c r="AW755" s="471"/>
    </row>
    <row r="756" spans="2:49" x14ac:dyDescent="0.25">
      <c r="B756" s="474"/>
      <c r="C756" s="474"/>
      <c r="D756" s="474"/>
      <c r="E756" s="474"/>
      <c r="F756" s="474"/>
      <c r="G756" s="471"/>
      <c r="H756" s="471"/>
      <c r="I756" s="471"/>
      <c r="J756" s="471"/>
      <c r="AE756" s="471"/>
      <c r="AF756" s="471"/>
      <c r="AG756" s="471"/>
      <c r="AH756" s="471"/>
      <c r="AI756" s="471"/>
      <c r="AJ756" s="471"/>
      <c r="AK756" s="471"/>
      <c r="AL756" s="471"/>
      <c r="AM756" s="471"/>
      <c r="AN756" s="471"/>
      <c r="AO756" s="471"/>
      <c r="AP756" s="471"/>
      <c r="AQ756" s="471"/>
      <c r="AR756" s="471"/>
      <c r="AS756" s="471"/>
      <c r="AT756" s="471"/>
      <c r="AU756" s="471"/>
      <c r="AV756" s="471"/>
      <c r="AW756" s="471"/>
    </row>
    <row r="757" spans="2:49" x14ac:dyDescent="0.25">
      <c r="G757" s="471"/>
      <c r="H757" s="471"/>
      <c r="I757" s="471"/>
      <c r="J757" s="471"/>
      <c r="AE757" s="471"/>
      <c r="AF757" s="471"/>
      <c r="AG757" s="471"/>
      <c r="AH757" s="471"/>
      <c r="AI757" s="471"/>
      <c r="AJ757" s="471"/>
      <c r="AK757" s="471"/>
      <c r="AL757" s="471"/>
      <c r="AM757" s="471"/>
      <c r="AN757" s="471"/>
      <c r="AO757" s="471"/>
      <c r="AP757" s="471"/>
      <c r="AQ757" s="471"/>
      <c r="AR757" s="471"/>
      <c r="AS757" s="471"/>
      <c r="AT757" s="471"/>
      <c r="AU757" s="471"/>
      <c r="AV757" s="471"/>
      <c r="AW757" s="471"/>
    </row>
    <row r="758" spans="2:49" x14ac:dyDescent="0.25">
      <c r="B758" s="474"/>
      <c r="C758" s="474"/>
      <c r="D758" s="474"/>
      <c r="E758" s="474"/>
      <c r="F758" s="474"/>
      <c r="G758" s="471"/>
      <c r="H758" s="471"/>
      <c r="I758" s="471"/>
      <c r="J758" s="471"/>
      <c r="AE758" s="471"/>
      <c r="AF758" s="471"/>
      <c r="AG758" s="471"/>
      <c r="AH758" s="471"/>
      <c r="AI758" s="471"/>
      <c r="AJ758" s="471"/>
      <c r="AK758" s="471"/>
      <c r="AL758" s="471"/>
      <c r="AM758" s="471"/>
      <c r="AN758" s="471"/>
      <c r="AO758" s="471"/>
      <c r="AP758" s="471"/>
      <c r="AQ758" s="471"/>
      <c r="AR758" s="471"/>
      <c r="AS758" s="471"/>
      <c r="AT758" s="471"/>
      <c r="AU758" s="471"/>
      <c r="AV758" s="471"/>
      <c r="AW758" s="471"/>
    </row>
    <row r="759" spans="2:49" x14ac:dyDescent="0.25">
      <c r="G759" s="471"/>
      <c r="H759" s="471"/>
      <c r="I759" s="471"/>
      <c r="J759" s="471"/>
      <c r="AE759" s="471"/>
      <c r="AF759" s="471"/>
      <c r="AG759" s="471"/>
      <c r="AH759" s="471"/>
      <c r="AI759" s="471"/>
      <c r="AJ759" s="471"/>
      <c r="AK759" s="471"/>
      <c r="AL759" s="471"/>
      <c r="AM759" s="471"/>
      <c r="AN759" s="471"/>
      <c r="AO759" s="471"/>
      <c r="AP759" s="471"/>
      <c r="AQ759" s="471"/>
      <c r="AR759" s="471"/>
      <c r="AS759" s="471"/>
      <c r="AT759" s="471"/>
      <c r="AU759" s="471"/>
      <c r="AV759" s="471"/>
      <c r="AW759" s="471"/>
    </row>
    <row r="760" spans="2:49" x14ac:dyDescent="0.25">
      <c r="B760" s="474"/>
      <c r="C760" s="474"/>
      <c r="D760" s="474"/>
      <c r="E760" s="474"/>
      <c r="F760" s="474"/>
      <c r="G760" s="471"/>
      <c r="H760" s="471"/>
      <c r="I760" s="471"/>
      <c r="J760" s="471"/>
      <c r="AE760" s="471"/>
      <c r="AF760" s="471"/>
      <c r="AG760" s="471"/>
      <c r="AH760" s="471"/>
      <c r="AI760" s="471"/>
      <c r="AJ760" s="471"/>
      <c r="AK760" s="471"/>
      <c r="AL760" s="471"/>
      <c r="AM760" s="471"/>
      <c r="AN760" s="471"/>
      <c r="AO760" s="471"/>
      <c r="AP760" s="471"/>
      <c r="AQ760" s="471"/>
      <c r="AR760" s="471"/>
      <c r="AS760" s="471"/>
      <c r="AT760" s="471"/>
      <c r="AU760" s="471"/>
      <c r="AV760" s="471"/>
      <c r="AW760" s="471"/>
    </row>
    <row r="761" spans="2:49" x14ac:dyDescent="0.25">
      <c r="G761" s="471"/>
      <c r="H761" s="471"/>
      <c r="I761" s="471"/>
      <c r="J761" s="471"/>
      <c r="AE761" s="471"/>
      <c r="AF761" s="471"/>
      <c r="AG761" s="471"/>
      <c r="AH761" s="471"/>
      <c r="AI761" s="471"/>
      <c r="AJ761" s="471"/>
      <c r="AK761" s="471"/>
      <c r="AL761" s="471"/>
      <c r="AM761" s="471"/>
      <c r="AN761" s="471"/>
      <c r="AO761" s="471"/>
      <c r="AP761" s="471"/>
      <c r="AQ761" s="471"/>
      <c r="AR761" s="471"/>
      <c r="AS761" s="471"/>
      <c r="AT761" s="471"/>
      <c r="AU761" s="471"/>
      <c r="AV761" s="471"/>
      <c r="AW761" s="471"/>
    </row>
    <row r="762" spans="2:49" x14ac:dyDescent="0.25">
      <c r="B762" s="474"/>
      <c r="C762" s="474"/>
      <c r="D762" s="474"/>
      <c r="E762" s="474"/>
      <c r="F762" s="474"/>
      <c r="G762" s="471"/>
      <c r="H762" s="471"/>
      <c r="I762" s="471"/>
      <c r="J762" s="471"/>
      <c r="AE762" s="471"/>
      <c r="AF762" s="471"/>
      <c r="AG762" s="471"/>
      <c r="AH762" s="471"/>
      <c r="AI762" s="471"/>
      <c r="AJ762" s="471"/>
      <c r="AK762" s="471"/>
      <c r="AL762" s="471"/>
      <c r="AM762" s="471"/>
      <c r="AN762" s="471"/>
      <c r="AO762" s="471"/>
      <c r="AP762" s="471"/>
      <c r="AQ762" s="471"/>
      <c r="AR762" s="471"/>
      <c r="AS762" s="471"/>
      <c r="AT762" s="471"/>
      <c r="AU762" s="471"/>
      <c r="AV762" s="471"/>
      <c r="AW762" s="471"/>
    </row>
    <row r="763" spans="2:49" x14ac:dyDescent="0.25">
      <c r="G763" s="471"/>
      <c r="H763" s="471"/>
      <c r="I763" s="471"/>
      <c r="J763" s="471"/>
      <c r="AE763" s="471"/>
      <c r="AF763" s="471"/>
      <c r="AG763" s="471"/>
      <c r="AH763" s="471"/>
      <c r="AI763" s="471"/>
      <c r="AJ763" s="471"/>
      <c r="AK763" s="471"/>
      <c r="AL763" s="471"/>
      <c r="AM763" s="471"/>
      <c r="AN763" s="471"/>
      <c r="AO763" s="471"/>
      <c r="AP763" s="471"/>
      <c r="AQ763" s="471"/>
      <c r="AR763" s="471"/>
      <c r="AS763" s="471"/>
      <c r="AT763" s="471"/>
      <c r="AU763" s="471"/>
      <c r="AV763" s="471"/>
      <c r="AW763" s="471"/>
    </row>
    <row r="764" spans="2:49" x14ac:dyDescent="0.25">
      <c r="B764" s="474"/>
      <c r="C764" s="474"/>
      <c r="D764" s="474"/>
      <c r="E764" s="474"/>
      <c r="F764" s="474"/>
      <c r="G764" s="471"/>
      <c r="H764" s="471"/>
      <c r="I764" s="471"/>
      <c r="J764" s="471"/>
      <c r="AE764" s="471"/>
      <c r="AF764" s="471"/>
      <c r="AG764" s="471"/>
      <c r="AH764" s="471"/>
      <c r="AI764" s="471"/>
      <c r="AJ764" s="471"/>
      <c r="AK764" s="471"/>
      <c r="AL764" s="471"/>
      <c r="AM764" s="471"/>
      <c r="AN764" s="471"/>
      <c r="AO764" s="471"/>
      <c r="AP764" s="471"/>
      <c r="AQ764" s="471"/>
      <c r="AR764" s="471"/>
      <c r="AS764" s="471"/>
      <c r="AT764" s="471"/>
      <c r="AU764" s="471"/>
      <c r="AV764" s="471"/>
      <c r="AW764" s="471"/>
    </row>
    <row r="765" spans="2:49" x14ac:dyDescent="0.25">
      <c r="G765" s="471"/>
      <c r="H765" s="471"/>
      <c r="I765" s="471"/>
      <c r="J765" s="471"/>
      <c r="AE765" s="471"/>
      <c r="AF765" s="471"/>
      <c r="AG765" s="471"/>
      <c r="AH765" s="471"/>
      <c r="AI765" s="471"/>
      <c r="AJ765" s="471"/>
      <c r="AK765" s="471"/>
      <c r="AL765" s="471"/>
      <c r="AM765" s="471"/>
      <c r="AN765" s="471"/>
      <c r="AO765" s="471"/>
      <c r="AP765" s="471"/>
      <c r="AQ765" s="471"/>
      <c r="AR765" s="471"/>
      <c r="AS765" s="471"/>
      <c r="AT765" s="471"/>
      <c r="AU765" s="471"/>
      <c r="AV765" s="471"/>
      <c r="AW765" s="471"/>
    </row>
    <row r="766" spans="2:49" x14ac:dyDescent="0.25">
      <c r="B766" s="474"/>
      <c r="C766" s="474"/>
      <c r="D766" s="474"/>
      <c r="E766" s="474"/>
      <c r="F766" s="474"/>
      <c r="G766" s="471"/>
      <c r="H766" s="471"/>
      <c r="I766" s="471"/>
      <c r="J766" s="471"/>
      <c r="AE766" s="471"/>
      <c r="AF766" s="471"/>
      <c r="AG766" s="471"/>
      <c r="AH766" s="471"/>
      <c r="AI766" s="471"/>
      <c r="AJ766" s="471"/>
      <c r="AK766" s="471"/>
      <c r="AL766" s="471"/>
      <c r="AM766" s="471"/>
      <c r="AN766" s="471"/>
      <c r="AO766" s="471"/>
      <c r="AP766" s="471"/>
      <c r="AQ766" s="471"/>
      <c r="AR766" s="471"/>
      <c r="AS766" s="471"/>
      <c r="AT766" s="471"/>
      <c r="AU766" s="471"/>
      <c r="AV766" s="471"/>
      <c r="AW766" s="471"/>
    </row>
    <row r="767" spans="2:49" x14ac:dyDescent="0.25">
      <c r="G767" s="471"/>
      <c r="H767" s="471"/>
      <c r="I767" s="471"/>
      <c r="J767" s="471"/>
      <c r="AE767" s="471"/>
      <c r="AF767" s="471"/>
      <c r="AG767" s="471"/>
      <c r="AH767" s="471"/>
      <c r="AI767" s="471"/>
      <c r="AJ767" s="471"/>
      <c r="AK767" s="471"/>
      <c r="AL767" s="471"/>
      <c r="AM767" s="471"/>
      <c r="AN767" s="471"/>
      <c r="AO767" s="471"/>
      <c r="AP767" s="471"/>
      <c r="AQ767" s="471"/>
      <c r="AR767" s="471"/>
      <c r="AS767" s="471"/>
      <c r="AT767" s="471"/>
      <c r="AU767" s="471"/>
      <c r="AV767" s="471"/>
      <c r="AW767" s="471"/>
    </row>
    <row r="768" spans="2:49" x14ac:dyDescent="0.25">
      <c r="B768" s="474"/>
      <c r="C768" s="474"/>
      <c r="D768" s="474"/>
      <c r="E768" s="474"/>
      <c r="F768" s="474"/>
      <c r="G768" s="471"/>
      <c r="H768" s="471"/>
      <c r="I768" s="471"/>
      <c r="J768" s="471"/>
      <c r="AE768" s="471"/>
      <c r="AF768" s="471"/>
      <c r="AG768" s="471"/>
      <c r="AH768" s="471"/>
      <c r="AI768" s="471"/>
      <c r="AJ768" s="471"/>
      <c r="AK768" s="471"/>
      <c r="AL768" s="471"/>
      <c r="AM768" s="471"/>
      <c r="AN768" s="471"/>
      <c r="AO768" s="471"/>
      <c r="AP768" s="471"/>
      <c r="AQ768" s="471"/>
      <c r="AR768" s="471"/>
      <c r="AS768" s="471"/>
      <c r="AT768" s="471"/>
      <c r="AU768" s="471"/>
      <c r="AV768" s="471"/>
      <c r="AW768" s="471"/>
    </row>
    <row r="769" spans="2:49" x14ac:dyDescent="0.25">
      <c r="G769" s="471"/>
      <c r="H769" s="471"/>
      <c r="I769" s="471"/>
      <c r="J769" s="471"/>
      <c r="AE769" s="471"/>
      <c r="AF769" s="471"/>
      <c r="AG769" s="471"/>
      <c r="AH769" s="471"/>
      <c r="AI769" s="471"/>
      <c r="AJ769" s="471"/>
      <c r="AK769" s="471"/>
      <c r="AL769" s="471"/>
      <c r="AM769" s="471"/>
      <c r="AN769" s="471"/>
      <c r="AO769" s="471"/>
      <c r="AP769" s="471"/>
      <c r="AQ769" s="471"/>
      <c r="AR769" s="471"/>
      <c r="AS769" s="471"/>
      <c r="AT769" s="471"/>
      <c r="AU769" s="471"/>
      <c r="AV769" s="471"/>
      <c r="AW769" s="471"/>
    </row>
    <row r="770" spans="2:49" x14ac:dyDescent="0.25">
      <c r="B770" s="474"/>
      <c r="C770" s="474"/>
      <c r="D770" s="474"/>
      <c r="E770" s="474"/>
      <c r="F770" s="474"/>
      <c r="G770" s="471"/>
      <c r="H770" s="471"/>
      <c r="I770" s="471"/>
      <c r="J770" s="471"/>
      <c r="AE770" s="471"/>
      <c r="AF770" s="471"/>
      <c r="AG770" s="471"/>
      <c r="AH770" s="471"/>
      <c r="AI770" s="471"/>
      <c r="AJ770" s="471"/>
      <c r="AK770" s="471"/>
      <c r="AL770" s="471"/>
      <c r="AM770" s="471"/>
      <c r="AN770" s="471"/>
      <c r="AO770" s="471"/>
      <c r="AP770" s="471"/>
      <c r="AQ770" s="471"/>
      <c r="AR770" s="471"/>
      <c r="AS770" s="471"/>
      <c r="AT770" s="471"/>
      <c r="AU770" s="471"/>
      <c r="AV770" s="471"/>
      <c r="AW770" s="471"/>
    </row>
    <row r="771" spans="2:49" x14ac:dyDescent="0.25">
      <c r="G771" s="471"/>
      <c r="H771" s="471"/>
      <c r="I771" s="471"/>
      <c r="J771" s="471"/>
      <c r="AE771" s="471"/>
      <c r="AF771" s="471"/>
      <c r="AG771" s="471"/>
      <c r="AH771" s="471"/>
      <c r="AI771" s="471"/>
      <c r="AJ771" s="471"/>
      <c r="AK771" s="471"/>
      <c r="AL771" s="471"/>
      <c r="AM771" s="471"/>
      <c r="AN771" s="471"/>
      <c r="AO771" s="471"/>
      <c r="AP771" s="471"/>
      <c r="AQ771" s="471"/>
      <c r="AR771" s="471"/>
      <c r="AS771" s="471"/>
      <c r="AT771" s="471"/>
      <c r="AU771" s="471"/>
      <c r="AV771" s="471"/>
      <c r="AW771" s="471"/>
    </row>
    <row r="772" spans="2:49" x14ac:dyDescent="0.25">
      <c r="B772" s="474"/>
      <c r="C772" s="474"/>
      <c r="D772" s="474"/>
      <c r="E772" s="474"/>
      <c r="F772" s="474"/>
      <c r="G772" s="471"/>
      <c r="H772" s="471"/>
      <c r="I772" s="471"/>
      <c r="J772" s="471"/>
      <c r="AE772" s="471"/>
      <c r="AF772" s="471"/>
      <c r="AG772" s="471"/>
      <c r="AH772" s="471"/>
      <c r="AI772" s="471"/>
      <c r="AJ772" s="471"/>
      <c r="AK772" s="471"/>
      <c r="AL772" s="471"/>
      <c r="AM772" s="471"/>
      <c r="AN772" s="471"/>
      <c r="AO772" s="471"/>
      <c r="AP772" s="471"/>
      <c r="AQ772" s="471"/>
      <c r="AR772" s="471"/>
      <c r="AS772" s="471"/>
      <c r="AT772" s="471"/>
      <c r="AU772" s="471"/>
      <c r="AV772" s="471"/>
      <c r="AW772" s="471"/>
    </row>
    <row r="773" spans="2:49" x14ac:dyDescent="0.25">
      <c r="G773" s="471"/>
      <c r="H773" s="471"/>
      <c r="I773" s="471"/>
      <c r="J773" s="471"/>
      <c r="AE773" s="471"/>
      <c r="AF773" s="471"/>
      <c r="AG773" s="471"/>
      <c r="AH773" s="471"/>
      <c r="AI773" s="471"/>
      <c r="AJ773" s="471"/>
      <c r="AK773" s="471"/>
      <c r="AL773" s="471"/>
      <c r="AM773" s="471"/>
      <c r="AN773" s="471"/>
      <c r="AO773" s="471"/>
      <c r="AP773" s="471"/>
      <c r="AQ773" s="471"/>
      <c r="AR773" s="471"/>
      <c r="AS773" s="471"/>
      <c r="AT773" s="471"/>
      <c r="AU773" s="471"/>
      <c r="AV773" s="471"/>
      <c r="AW773" s="471"/>
    </row>
    <row r="774" spans="2:49" x14ac:dyDescent="0.25">
      <c r="B774" s="474"/>
      <c r="C774" s="474"/>
      <c r="D774" s="474"/>
      <c r="E774" s="474"/>
      <c r="F774" s="474"/>
      <c r="G774" s="471"/>
      <c r="H774" s="471"/>
      <c r="I774" s="471"/>
      <c r="J774" s="471"/>
      <c r="AE774" s="471"/>
      <c r="AF774" s="471"/>
      <c r="AG774" s="471"/>
      <c r="AH774" s="471"/>
      <c r="AI774" s="471"/>
      <c r="AJ774" s="471"/>
      <c r="AK774" s="471"/>
      <c r="AL774" s="471"/>
      <c r="AM774" s="471"/>
      <c r="AN774" s="471"/>
      <c r="AO774" s="471"/>
      <c r="AP774" s="471"/>
      <c r="AQ774" s="471"/>
      <c r="AR774" s="471"/>
      <c r="AS774" s="471"/>
      <c r="AT774" s="471"/>
      <c r="AU774" s="471"/>
      <c r="AV774" s="471"/>
      <c r="AW774" s="471"/>
    </row>
    <row r="775" spans="2:49" x14ac:dyDescent="0.25">
      <c r="G775" s="471"/>
      <c r="H775" s="471"/>
      <c r="I775" s="471"/>
      <c r="J775" s="471"/>
      <c r="AE775" s="471"/>
      <c r="AF775" s="471"/>
      <c r="AG775" s="471"/>
      <c r="AH775" s="471"/>
      <c r="AI775" s="471"/>
      <c r="AJ775" s="471"/>
      <c r="AK775" s="471"/>
      <c r="AL775" s="471"/>
      <c r="AM775" s="471"/>
      <c r="AN775" s="471"/>
      <c r="AO775" s="471"/>
      <c r="AP775" s="471"/>
      <c r="AQ775" s="471"/>
      <c r="AR775" s="471"/>
      <c r="AS775" s="471"/>
      <c r="AT775" s="471"/>
      <c r="AU775" s="471"/>
      <c r="AV775" s="471"/>
      <c r="AW775" s="471"/>
    </row>
    <row r="776" spans="2:49" x14ac:dyDescent="0.25">
      <c r="B776" s="474"/>
      <c r="C776" s="474"/>
      <c r="D776" s="474"/>
      <c r="E776" s="474"/>
      <c r="F776" s="474"/>
      <c r="G776" s="471"/>
      <c r="H776" s="471"/>
      <c r="I776" s="471"/>
      <c r="J776" s="471"/>
      <c r="AE776" s="471"/>
      <c r="AF776" s="471"/>
      <c r="AG776" s="471"/>
      <c r="AH776" s="471"/>
      <c r="AI776" s="471"/>
      <c r="AJ776" s="471"/>
      <c r="AK776" s="471"/>
      <c r="AL776" s="471"/>
      <c r="AM776" s="471"/>
      <c r="AN776" s="471"/>
      <c r="AO776" s="471"/>
      <c r="AP776" s="471"/>
      <c r="AQ776" s="471"/>
      <c r="AR776" s="471"/>
      <c r="AS776" s="471"/>
      <c r="AT776" s="471"/>
      <c r="AU776" s="471"/>
      <c r="AV776" s="471"/>
      <c r="AW776" s="471"/>
    </row>
    <row r="777" spans="2:49" x14ac:dyDescent="0.25">
      <c r="B777" s="474"/>
      <c r="C777" s="474"/>
      <c r="D777" s="474"/>
      <c r="E777" s="474"/>
      <c r="F777" s="474"/>
      <c r="G777" s="471"/>
      <c r="H777" s="471"/>
      <c r="I777" s="471"/>
      <c r="J777" s="471"/>
      <c r="AE777" s="471"/>
      <c r="AF777" s="471"/>
      <c r="AG777" s="471"/>
      <c r="AH777" s="471"/>
      <c r="AI777" s="471"/>
      <c r="AJ777" s="471"/>
      <c r="AK777" s="471"/>
      <c r="AL777" s="471"/>
      <c r="AM777" s="471"/>
      <c r="AN777" s="471"/>
      <c r="AO777" s="471"/>
      <c r="AP777" s="471"/>
      <c r="AQ777" s="471"/>
      <c r="AR777" s="471"/>
      <c r="AS777" s="471"/>
      <c r="AT777" s="471"/>
      <c r="AU777" s="471"/>
      <c r="AV777" s="471"/>
      <c r="AW777" s="471"/>
    </row>
    <row r="778" spans="2:49" x14ac:dyDescent="0.25">
      <c r="G778" s="471"/>
      <c r="H778" s="471"/>
      <c r="I778" s="471"/>
      <c r="J778" s="471"/>
      <c r="AE778" s="471"/>
      <c r="AF778" s="471"/>
      <c r="AG778" s="471"/>
      <c r="AH778" s="471"/>
      <c r="AI778" s="471"/>
      <c r="AJ778" s="471"/>
      <c r="AK778" s="471"/>
      <c r="AL778" s="471"/>
      <c r="AM778" s="471"/>
      <c r="AN778" s="471"/>
      <c r="AO778" s="471"/>
      <c r="AP778" s="471"/>
      <c r="AQ778" s="471"/>
      <c r="AR778" s="471"/>
      <c r="AS778" s="471"/>
      <c r="AT778" s="471"/>
      <c r="AU778" s="471"/>
      <c r="AV778" s="471"/>
      <c r="AW778" s="471"/>
    </row>
    <row r="779" spans="2:49" x14ac:dyDescent="0.25">
      <c r="B779" s="474"/>
      <c r="C779" s="474"/>
      <c r="D779" s="474"/>
      <c r="E779" s="474"/>
      <c r="F779" s="474"/>
      <c r="G779" s="471"/>
      <c r="H779" s="471"/>
      <c r="I779" s="471"/>
      <c r="J779" s="471"/>
      <c r="AE779" s="471"/>
      <c r="AF779" s="471"/>
      <c r="AG779" s="471"/>
      <c r="AH779" s="471"/>
      <c r="AI779" s="471"/>
      <c r="AJ779" s="471"/>
      <c r="AK779" s="471"/>
      <c r="AL779" s="471"/>
      <c r="AM779" s="471"/>
      <c r="AN779" s="471"/>
      <c r="AO779" s="471"/>
      <c r="AP779" s="471"/>
      <c r="AQ779" s="471"/>
      <c r="AR779" s="471"/>
      <c r="AS779" s="471"/>
      <c r="AT779" s="471"/>
      <c r="AU779" s="471"/>
      <c r="AV779" s="471"/>
      <c r="AW779" s="471"/>
    </row>
    <row r="780" spans="2:49" x14ac:dyDescent="0.25">
      <c r="G780" s="471"/>
      <c r="H780" s="471"/>
      <c r="I780" s="471"/>
      <c r="J780" s="471"/>
      <c r="AE780" s="471"/>
      <c r="AF780" s="471"/>
      <c r="AG780" s="471"/>
      <c r="AH780" s="471"/>
      <c r="AI780" s="471"/>
      <c r="AJ780" s="471"/>
      <c r="AK780" s="471"/>
      <c r="AL780" s="471"/>
      <c r="AM780" s="471"/>
      <c r="AN780" s="471"/>
      <c r="AO780" s="471"/>
      <c r="AP780" s="471"/>
      <c r="AQ780" s="471"/>
      <c r="AR780" s="471"/>
      <c r="AS780" s="471"/>
      <c r="AT780" s="471"/>
      <c r="AU780" s="471"/>
      <c r="AV780" s="471"/>
      <c r="AW780" s="471"/>
    </row>
    <row r="781" spans="2:49" x14ac:dyDescent="0.25">
      <c r="B781" s="474"/>
      <c r="C781" s="474"/>
      <c r="D781" s="474"/>
      <c r="E781" s="474"/>
      <c r="F781" s="474"/>
      <c r="G781" s="471"/>
      <c r="H781" s="471"/>
      <c r="I781" s="471"/>
      <c r="J781" s="471"/>
      <c r="AE781" s="471"/>
      <c r="AF781" s="471"/>
      <c r="AG781" s="471"/>
      <c r="AH781" s="471"/>
      <c r="AI781" s="471"/>
      <c r="AJ781" s="471"/>
      <c r="AK781" s="471"/>
      <c r="AL781" s="471"/>
      <c r="AM781" s="471"/>
      <c r="AN781" s="471"/>
      <c r="AO781" s="471"/>
      <c r="AP781" s="471"/>
      <c r="AQ781" s="471"/>
      <c r="AR781" s="471"/>
      <c r="AS781" s="471"/>
      <c r="AT781" s="471"/>
      <c r="AU781" s="471"/>
      <c r="AV781" s="471"/>
      <c r="AW781" s="471"/>
    </row>
    <row r="782" spans="2:49" x14ac:dyDescent="0.25">
      <c r="G782" s="471"/>
      <c r="H782" s="471"/>
      <c r="I782" s="471"/>
      <c r="J782" s="471"/>
      <c r="AE782" s="471"/>
      <c r="AF782" s="471"/>
      <c r="AG782" s="471"/>
      <c r="AH782" s="471"/>
      <c r="AI782" s="471"/>
      <c r="AJ782" s="471"/>
      <c r="AK782" s="471"/>
      <c r="AL782" s="471"/>
      <c r="AM782" s="471"/>
      <c r="AN782" s="471"/>
      <c r="AO782" s="471"/>
      <c r="AP782" s="471"/>
      <c r="AQ782" s="471"/>
      <c r="AR782" s="471"/>
      <c r="AS782" s="471"/>
      <c r="AT782" s="471"/>
      <c r="AU782" s="471"/>
      <c r="AV782" s="471"/>
      <c r="AW782" s="471"/>
    </row>
    <row r="783" spans="2:49" x14ac:dyDescent="0.25">
      <c r="B783" s="474"/>
      <c r="C783" s="474"/>
      <c r="D783" s="474"/>
      <c r="E783" s="474"/>
      <c r="F783" s="474"/>
      <c r="G783" s="471"/>
      <c r="H783" s="471"/>
      <c r="I783" s="471"/>
      <c r="J783" s="471"/>
      <c r="AE783" s="471"/>
      <c r="AF783" s="471"/>
      <c r="AG783" s="471"/>
      <c r="AH783" s="471"/>
      <c r="AI783" s="471"/>
      <c r="AJ783" s="471"/>
      <c r="AK783" s="471"/>
      <c r="AL783" s="471"/>
      <c r="AM783" s="471"/>
      <c r="AN783" s="471"/>
      <c r="AO783" s="471"/>
      <c r="AP783" s="471"/>
      <c r="AQ783" s="471"/>
      <c r="AR783" s="471"/>
      <c r="AS783" s="471"/>
      <c r="AT783" s="471"/>
      <c r="AU783" s="471"/>
      <c r="AV783" s="471"/>
      <c r="AW783" s="471"/>
    </row>
    <row r="784" spans="2:49" x14ac:dyDescent="0.25">
      <c r="G784" s="471"/>
      <c r="H784" s="471"/>
      <c r="I784" s="471"/>
      <c r="J784" s="471"/>
      <c r="AE784" s="471"/>
      <c r="AF784" s="471"/>
      <c r="AG784" s="471"/>
      <c r="AH784" s="471"/>
      <c r="AI784" s="471"/>
      <c r="AJ784" s="471"/>
      <c r="AK784" s="471"/>
      <c r="AL784" s="471"/>
      <c r="AM784" s="471"/>
      <c r="AN784" s="471"/>
      <c r="AO784" s="471"/>
      <c r="AP784" s="471"/>
      <c r="AQ784" s="471"/>
      <c r="AR784" s="471"/>
      <c r="AS784" s="471"/>
      <c r="AT784" s="471"/>
      <c r="AU784" s="471"/>
      <c r="AV784" s="471"/>
      <c r="AW784" s="471"/>
    </row>
    <row r="785" spans="2:49" x14ac:dyDescent="0.25">
      <c r="B785" s="474"/>
      <c r="C785" s="474"/>
      <c r="D785" s="474"/>
      <c r="E785" s="474"/>
      <c r="F785" s="474"/>
      <c r="G785" s="471"/>
      <c r="H785" s="471"/>
      <c r="I785" s="471"/>
      <c r="J785" s="471"/>
      <c r="AE785" s="471"/>
      <c r="AF785" s="471"/>
      <c r="AG785" s="471"/>
      <c r="AH785" s="471"/>
      <c r="AI785" s="471"/>
      <c r="AJ785" s="471"/>
      <c r="AK785" s="471"/>
      <c r="AL785" s="471"/>
      <c r="AM785" s="471"/>
      <c r="AN785" s="471"/>
      <c r="AO785" s="471"/>
      <c r="AP785" s="471"/>
      <c r="AQ785" s="471"/>
      <c r="AR785" s="471"/>
      <c r="AS785" s="471"/>
      <c r="AT785" s="471"/>
      <c r="AU785" s="471"/>
      <c r="AV785" s="471"/>
      <c r="AW785" s="471"/>
    </row>
    <row r="786" spans="2:49" x14ac:dyDescent="0.25">
      <c r="G786" s="471"/>
      <c r="H786" s="471"/>
      <c r="I786" s="471"/>
      <c r="J786" s="471"/>
      <c r="AE786" s="471"/>
      <c r="AF786" s="471"/>
      <c r="AG786" s="471"/>
      <c r="AH786" s="471"/>
      <c r="AI786" s="471"/>
      <c r="AJ786" s="471"/>
      <c r="AK786" s="471"/>
      <c r="AL786" s="471"/>
      <c r="AM786" s="471"/>
      <c r="AN786" s="471"/>
      <c r="AO786" s="471"/>
      <c r="AP786" s="471"/>
      <c r="AQ786" s="471"/>
      <c r="AR786" s="471"/>
      <c r="AS786" s="471"/>
      <c r="AT786" s="471"/>
      <c r="AU786" s="471"/>
      <c r="AV786" s="471"/>
      <c r="AW786" s="471"/>
    </row>
    <row r="787" spans="2:49" x14ac:dyDescent="0.25">
      <c r="B787" s="474"/>
      <c r="C787" s="474"/>
      <c r="D787" s="474"/>
      <c r="E787" s="474"/>
      <c r="F787" s="474"/>
      <c r="G787" s="471"/>
      <c r="H787" s="471"/>
      <c r="I787" s="471"/>
      <c r="J787" s="471"/>
      <c r="AE787" s="471"/>
      <c r="AF787" s="471"/>
      <c r="AG787" s="471"/>
      <c r="AH787" s="471"/>
      <c r="AI787" s="471"/>
      <c r="AJ787" s="471"/>
      <c r="AK787" s="471"/>
      <c r="AL787" s="471"/>
      <c r="AM787" s="471"/>
      <c r="AN787" s="471"/>
      <c r="AO787" s="471"/>
      <c r="AP787" s="471"/>
      <c r="AQ787" s="471"/>
      <c r="AR787" s="471"/>
      <c r="AS787" s="471"/>
      <c r="AT787" s="471"/>
      <c r="AU787" s="471"/>
      <c r="AV787" s="471"/>
      <c r="AW787" s="471"/>
    </row>
    <row r="788" spans="2:49" x14ac:dyDescent="0.25">
      <c r="G788" s="471"/>
      <c r="H788" s="471"/>
      <c r="I788" s="471"/>
      <c r="J788" s="471"/>
      <c r="AE788" s="471"/>
      <c r="AF788" s="471"/>
      <c r="AG788" s="471"/>
      <c r="AH788" s="471"/>
      <c r="AI788" s="471"/>
      <c r="AJ788" s="471"/>
      <c r="AK788" s="471"/>
      <c r="AL788" s="471"/>
      <c r="AM788" s="471"/>
      <c r="AN788" s="471"/>
      <c r="AO788" s="471"/>
      <c r="AP788" s="471"/>
      <c r="AQ788" s="471"/>
      <c r="AR788" s="471"/>
      <c r="AS788" s="471"/>
      <c r="AT788" s="471"/>
      <c r="AU788" s="471"/>
      <c r="AV788" s="471"/>
      <c r="AW788" s="471"/>
    </row>
    <row r="789" spans="2:49" x14ac:dyDescent="0.25">
      <c r="B789" s="474"/>
      <c r="C789" s="474"/>
      <c r="D789" s="474"/>
      <c r="E789" s="474"/>
      <c r="F789" s="474"/>
      <c r="G789" s="471"/>
      <c r="H789" s="471"/>
      <c r="I789" s="471"/>
      <c r="J789" s="471"/>
      <c r="AE789" s="471"/>
      <c r="AF789" s="471"/>
      <c r="AG789" s="471"/>
      <c r="AH789" s="471"/>
      <c r="AI789" s="471"/>
      <c r="AJ789" s="471"/>
      <c r="AK789" s="471"/>
      <c r="AL789" s="471"/>
      <c r="AM789" s="471"/>
      <c r="AN789" s="471"/>
      <c r="AO789" s="471"/>
      <c r="AP789" s="471"/>
      <c r="AQ789" s="471"/>
      <c r="AR789" s="471"/>
      <c r="AS789" s="471"/>
      <c r="AT789" s="471"/>
      <c r="AU789" s="471"/>
      <c r="AV789" s="471"/>
      <c r="AW789" s="471"/>
    </row>
    <row r="790" spans="2:49" x14ac:dyDescent="0.25">
      <c r="G790" s="471"/>
      <c r="H790" s="471"/>
      <c r="I790" s="471"/>
      <c r="J790" s="471"/>
      <c r="AE790" s="471"/>
      <c r="AF790" s="471"/>
      <c r="AG790" s="471"/>
      <c r="AH790" s="471"/>
      <c r="AI790" s="471"/>
      <c r="AJ790" s="471"/>
      <c r="AK790" s="471"/>
      <c r="AL790" s="471"/>
      <c r="AM790" s="471"/>
      <c r="AN790" s="471"/>
      <c r="AO790" s="471"/>
      <c r="AP790" s="471"/>
      <c r="AQ790" s="471"/>
      <c r="AR790" s="471"/>
      <c r="AS790" s="471"/>
      <c r="AT790" s="471"/>
      <c r="AU790" s="471"/>
      <c r="AV790" s="471"/>
      <c r="AW790" s="471"/>
    </row>
    <row r="791" spans="2:49" x14ac:dyDescent="0.25">
      <c r="B791" s="474"/>
      <c r="C791" s="474"/>
      <c r="D791" s="474"/>
      <c r="E791" s="474"/>
      <c r="F791" s="474"/>
      <c r="G791" s="471"/>
      <c r="H791" s="471"/>
      <c r="I791" s="471"/>
      <c r="J791" s="471"/>
      <c r="AE791" s="471"/>
      <c r="AF791" s="471"/>
      <c r="AG791" s="471"/>
      <c r="AH791" s="471"/>
      <c r="AI791" s="471"/>
      <c r="AJ791" s="471"/>
      <c r="AK791" s="471"/>
      <c r="AL791" s="471"/>
      <c r="AM791" s="471"/>
      <c r="AN791" s="471"/>
      <c r="AO791" s="471"/>
      <c r="AP791" s="471"/>
      <c r="AQ791" s="471"/>
      <c r="AR791" s="471"/>
      <c r="AS791" s="471"/>
      <c r="AT791" s="471"/>
      <c r="AU791" s="471"/>
      <c r="AV791" s="471"/>
      <c r="AW791" s="471"/>
    </row>
    <row r="792" spans="2:49" x14ac:dyDescent="0.25">
      <c r="G792" s="471"/>
      <c r="H792" s="471"/>
      <c r="I792" s="471"/>
      <c r="J792" s="471"/>
      <c r="AE792" s="471"/>
      <c r="AF792" s="471"/>
      <c r="AG792" s="471"/>
      <c r="AH792" s="471"/>
      <c r="AI792" s="471"/>
      <c r="AJ792" s="471"/>
      <c r="AK792" s="471"/>
      <c r="AL792" s="471"/>
      <c r="AM792" s="471"/>
      <c r="AN792" s="471"/>
      <c r="AO792" s="471"/>
      <c r="AP792" s="471"/>
      <c r="AQ792" s="471"/>
      <c r="AR792" s="471"/>
      <c r="AS792" s="471"/>
      <c r="AT792" s="471"/>
      <c r="AU792" s="471"/>
      <c r="AV792" s="471"/>
      <c r="AW792" s="471"/>
    </row>
    <row r="793" spans="2:49" x14ac:dyDescent="0.25">
      <c r="B793" s="474"/>
      <c r="C793" s="474"/>
      <c r="D793" s="474"/>
      <c r="E793" s="474"/>
      <c r="F793" s="474"/>
      <c r="G793" s="471"/>
      <c r="H793" s="471"/>
      <c r="I793" s="471"/>
      <c r="J793" s="471"/>
      <c r="AE793" s="471"/>
      <c r="AF793" s="471"/>
      <c r="AG793" s="471"/>
      <c r="AH793" s="471"/>
      <c r="AI793" s="471"/>
      <c r="AJ793" s="471"/>
      <c r="AK793" s="471"/>
      <c r="AL793" s="471"/>
      <c r="AM793" s="471"/>
      <c r="AN793" s="471"/>
      <c r="AO793" s="471"/>
      <c r="AP793" s="471"/>
      <c r="AQ793" s="471"/>
      <c r="AR793" s="471"/>
      <c r="AS793" s="471"/>
      <c r="AT793" s="471"/>
      <c r="AU793" s="471"/>
      <c r="AV793" s="471"/>
      <c r="AW793" s="471"/>
    </row>
    <row r="794" spans="2:49" x14ac:dyDescent="0.25">
      <c r="G794" s="471"/>
      <c r="H794" s="471"/>
      <c r="I794" s="471"/>
      <c r="J794" s="471"/>
      <c r="AE794" s="471"/>
      <c r="AF794" s="471"/>
      <c r="AG794" s="471"/>
      <c r="AH794" s="471"/>
      <c r="AI794" s="471"/>
      <c r="AJ794" s="471"/>
      <c r="AK794" s="471"/>
      <c r="AL794" s="471"/>
      <c r="AM794" s="471"/>
      <c r="AN794" s="471"/>
      <c r="AO794" s="471"/>
      <c r="AP794" s="471"/>
      <c r="AQ794" s="471"/>
      <c r="AR794" s="471"/>
      <c r="AS794" s="471"/>
      <c r="AT794" s="471"/>
      <c r="AU794" s="471"/>
      <c r="AV794" s="471"/>
      <c r="AW794" s="471"/>
    </row>
    <row r="795" spans="2:49" x14ac:dyDescent="0.25">
      <c r="B795" s="474"/>
      <c r="C795" s="474"/>
      <c r="D795" s="474"/>
      <c r="E795" s="474"/>
      <c r="F795" s="474"/>
      <c r="G795" s="471"/>
      <c r="H795" s="471"/>
      <c r="I795" s="471"/>
      <c r="J795" s="471"/>
      <c r="AE795" s="471"/>
      <c r="AF795" s="471"/>
      <c r="AG795" s="471"/>
      <c r="AH795" s="471"/>
      <c r="AI795" s="471"/>
      <c r="AJ795" s="471"/>
      <c r="AK795" s="471"/>
      <c r="AL795" s="471"/>
      <c r="AM795" s="471"/>
      <c r="AN795" s="471"/>
      <c r="AO795" s="471"/>
      <c r="AP795" s="471"/>
      <c r="AQ795" s="471"/>
      <c r="AR795" s="471"/>
      <c r="AS795" s="471"/>
      <c r="AT795" s="471"/>
      <c r="AU795" s="471"/>
      <c r="AV795" s="471"/>
      <c r="AW795" s="471"/>
    </row>
    <row r="796" spans="2:49" x14ac:dyDescent="0.25">
      <c r="G796" s="471"/>
      <c r="H796" s="471"/>
      <c r="I796" s="471"/>
      <c r="J796" s="471"/>
      <c r="AE796" s="471"/>
      <c r="AF796" s="471"/>
      <c r="AG796" s="471"/>
      <c r="AH796" s="471"/>
      <c r="AI796" s="471"/>
      <c r="AJ796" s="471"/>
      <c r="AK796" s="471"/>
      <c r="AL796" s="471"/>
      <c r="AM796" s="471"/>
      <c r="AN796" s="471"/>
      <c r="AO796" s="471"/>
      <c r="AP796" s="471"/>
      <c r="AQ796" s="471"/>
      <c r="AR796" s="471"/>
      <c r="AS796" s="471"/>
      <c r="AT796" s="471"/>
      <c r="AU796" s="471"/>
      <c r="AV796" s="471"/>
      <c r="AW796" s="471"/>
    </row>
    <row r="797" spans="2:49" x14ac:dyDescent="0.25">
      <c r="B797" s="474"/>
      <c r="C797" s="474"/>
      <c r="D797" s="474"/>
      <c r="E797" s="474"/>
      <c r="F797" s="474"/>
      <c r="G797" s="471"/>
      <c r="H797" s="471"/>
      <c r="I797" s="471"/>
      <c r="J797" s="471"/>
      <c r="AE797" s="471"/>
      <c r="AF797" s="471"/>
      <c r="AG797" s="471"/>
      <c r="AH797" s="471"/>
      <c r="AI797" s="471"/>
      <c r="AJ797" s="471"/>
      <c r="AK797" s="471"/>
      <c r="AL797" s="471"/>
      <c r="AM797" s="471"/>
      <c r="AN797" s="471"/>
      <c r="AO797" s="471"/>
      <c r="AP797" s="471"/>
      <c r="AQ797" s="471"/>
      <c r="AR797" s="471"/>
      <c r="AS797" s="471"/>
      <c r="AT797" s="471"/>
      <c r="AU797" s="471"/>
      <c r="AV797" s="471"/>
      <c r="AW797" s="471"/>
    </row>
    <row r="798" spans="2:49" x14ac:dyDescent="0.25">
      <c r="G798" s="471"/>
      <c r="H798" s="471"/>
      <c r="I798" s="471"/>
      <c r="J798" s="471"/>
      <c r="AE798" s="471"/>
      <c r="AF798" s="471"/>
      <c r="AG798" s="471"/>
      <c r="AH798" s="471"/>
      <c r="AI798" s="471"/>
      <c r="AJ798" s="471"/>
      <c r="AK798" s="471"/>
      <c r="AL798" s="471"/>
      <c r="AM798" s="471"/>
      <c r="AN798" s="471"/>
      <c r="AO798" s="471"/>
      <c r="AP798" s="471"/>
      <c r="AQ798" s="471"/>
      <c r="AR798" s="471"/>
      <c r="AS798" s="471"/>
      <c r="AT798" s="471"/>
      <c r="AU798" s="471"/>
      <c r="AV798" s="471"/>
      <c r="AW798" s="471"/>
    </row>
    <row r="799" spans="2:49" x14ac:dyDescent="0.25">
      <c r="B799" s="474"/>
      <c r="C799" s="474"/>
      <c r="D799" s="474"/>
      <c r="E799" s="474"/>
      <c r="F799" s="474"/>
      <c r="G799" s="471"/>
      <c r="H799" s="471"/>
      <c r="I799" s="471"/>
      <c r="J799" s="471"/>
      <c r="AE799" s="471"/>
      <c r="AF799" s="471"/>
      <c r="AG799" s="471"/>
      <c r="AH799" s="471"/>
      <c r="AI799" s="471"/>
      <c r="AJ799" s="471"/>
      <c r="AK799" s="471"/>
      <c r="AL799" s="471"/>
      <c r="AM799" s="471"/>
      <c r="AN799" s="471"/>
      <c r="AO799" s="471"/>
      <c r="AP799" s="471"/>
      <c r="AQ799" s="471"/>
      <c r="AR799" s="471"/>
      <c r="AS799" s="471"/>
      <c r="AT799" s="471"/>
      <c r="AU799" s="471"/>
      <c r="AV799" s="471"/>
      <c r="AW799" s="471"/>
    </row>
    <row r="800" spans="2:49" x14ac:dyDescent="0.25">
      <c r="G800" s="471"/>
      <c r="H800" s="471"/>
      <c r="I800" s="471"/>
      <c r="J800" s="471"/>
      <c r="AE800" s="471"/>
      <c r="AF800" s="471"/>
      <c r="AG800" s="471"/>
      <c r="AH800" s="471"/>
      <c r="AI800" s="471"/>
      <c r="AJ800" s="471"/>
      <c r="AK800" s="471"/>
      <c r="AL800" s="471"/>
      <c r="AM800" s="471"/>
      <c r="AN800" s="471"/>
      <c r="AO800" s="471"/>
      <c r="AP800" s="471"/>
      <c r="AQ800" s="471"/>
      <c r="AR800" s="471"/>
      <c r="AS800" s="471"/>
      <c r="AT800" s="471"/>
      <c r="AU800" s="471"/>
      <c r="AV800" s="471"/>
      <c r="AW800" s="471"/>
    </row>
    <row r="801" spans="2:49" x14ac:dyDescent="0.25">
      <c r="B801" s="474"/>
      <c r="C801" s="474"/>
      <c r="D801" s="474"/>
      <c r="E801" s="474"/>
      <c r="F801" s="474"/>
      <c r="G801" s="471"/>
      <c r="H801" s="471"/>
      <c r="I801" s="471"/>
      <c r="J801" s="471"/>
      <c r="AE801" s="471"/>
      <c r="AF801" s="471"/>
      <c r="AG801" s="471"/>
      <c r="AH801" s="471"/>
      <c r="AI801" s="471"/>
      <c r="AJ801" s="471"/>
      <c r="AK801" s="471"/>
      <c r="AL801" s="471"/>
      <c r="AM801" s="471"/>
      <c r="AN801" s="471"/>
      <c r="AO801" s="471"/>
      <c r="AP801" s="471"/>
      <c r="AQ801" s="471"/>
      <c r="AR801" s="471"/>
      <c r="AS801" s="471"/>
      <c r="AT801" s="471"/>
      <c r="AU801" s="471"/>
      <c r="AV801" s="471"/>
      <c r="AW801" s="471"/>
    </row>
    <row r="802" spans="2:49" x14ac:dyDescent="0.25">
      <c r="G802" s="471"/>
      <c r="H802" s="471"/>
      <c r="I802" s="471"/>
      <c r="J802" s="471"/>
      <c r="AE802" s="471"/>
      <c r="AF802" s="471"/>
      <c r="AG802" s="471"/>
      <c r="AH802" s="471"/>
      <c r="AI802" s="471"/>
      <c r="AJ802" s="471"/>
      <c r="AK802" s="471"/>
      <c r="AL802" s="471"/>
      <c r="AM802" s="471"/>
      <c r="AN802" s="471"/>
      <c r="AO802" s="471"/>
      <c r="AP802" s="471"/>
      <c r="AQ802" s="471"/>
      <c r="AR802" s="471"/>
      <c r="AS802" s="471"/>
      <c r="AT802" s="471"/>
      <c r="AU802" s="471"/>
      <c r="AV802" s="471"/>
      <c r="AW802" s="471"/>
    </row>
    <row r="803" spans="2:49" x14ac:dyDescent="0.25">
      <c r="B803" s="474"/>
      <c r="C803" s="474"/>
      <c r="D803" s="474"/>
      <c r="E803" s="474"/>
      <c r="F803" s="474"/>
      <c r="G803" s="471"/>
      <c r="H803" s="471"/>
      <c r="I803" s="471"/>
      <c r="J803" s="471"/>
      <c r="AE803" s="471"/>
      <c r="AF803" s="471"/>
      <c r="AG803" s="471"/>
      <c r="AH803" s="471"/>
      <c r="AI803" s="471"/>
      <c r="AJ803" s="471"/>
      <c r="AK803" s="471"/>
      <c r="AL803" s="471"/>
      <c r="AM803" s="471"/>
      <c r="AN803" s="471"/>
      <c r="AO803" s="471"/>
      <c r="AP803" s="471"/>
      <c r="AQ803" s="471"/>
      <c r="AR803" s="471"/>
      <c r="AS803" s="471"/>
      <c r="AT803" s="471"/>
      <c r="AU803" s="471"/>
      <c r="AV803" s="471"/>
      <c r="AW803" s="471"/>
    </row>
    <row r="804" spans="2:49" x14ac:dyDescent="0.25">
      <c r="G804" s="471"/>
      <c r="H804" s="471"/>
      <c r="I804" s="471"/>
      <c r="J804" s="471"/>
      <c r="AE804" s="471"/>
      <c r="AF804" s="471"/>
      <c r="AG804" s="471"/>
      <c r="AH804" s="471"/>
      <c r="AI804" s="471"/>
      <c r="AJ804" s="471"/>
      <c r="AK804" s="471"/>
      <c r="AL804" s="471"/>
      <c r="AM804" s="471"/>
      <c r="AN804" s="471"/>
      <c r="AO804" s="471"/>
      <c r="AP804" s="471"/>
      <c r="AQ804" s="471"/>
      <c r="AR804" s="471"/>
      <c r="AS804" s="471"/>
      <c r="AT804" s="471"/>
      <c r="AU804" s="471"/>
      <c r="AV804" s="471"/>
      <c r="AW804" s="471"/>
    </row>
    <row r="805" spans="2:49" x14ac:dyDescent="0.25">
      <c r="B805" s="474"/>
      <c r="C805" s="474"/>
      <c r="D805" s="474"/>
      <c r="E805" s="474"/>
      <c r="F805" s="474"/>
      <c r="G805" s="471"/>
      <c r="H805" s="471"/>
      <c r="I805" s="471"/>
      <c r="J805" s="471"/>
      <c r="AE805" s="471"/>
      <c r="AF805" s="471"/>
      <c r="AG805" s="471"/>
      <c r="AH805" s="471"/>
      <c r="AI805" s="471"/>
      <c r="AJ805" s="471"/>
      <c r="AK805" s="471"/>
      <c r="AL805" s="471"/>
      <c r="AM805" s="471"/>
      <c r="AN805" s="471"/>
      <c r="AO805" s="471"/>
      <c r="AP805" s="471"/>
      <c r="AQ805" s="471"/>
      <c r="AR805" s="471"/>
      <c r="AS805" s="471"/>
      <c r="AT805" s="471"/>
      <c r="AU805" s="471"/>
      <c r="AV805" s="471"/>
      <c r="AW805" s="471"/>
    </row>
    <row r="806" spans="2:49" x14ac:dyDescent="0.25">
      <c r="G806" s="471"/>
      <c r="H806" s="471"/>
      <c r="I806" s="471"/>
      <c r="J806" s="471"/>
      <c r="AE806" s="471"/>
      <c r="AF806" s="471"/>
      <c r="AG806" s="471"/>
      <c r="AH806" s="471"/>
      <c r="AI806" s="471"/>
      <c r="AJ806" s="471"/>
      <c r="AK806" s="471"/>
      <c r="AL806" s="471"/>
      <c r="AM806" s="471"/>
      <c r="AN806" s="471"/>
      <c r="AO806" s="471"/>
      <c r="AP806" s="471"/>
      <c r="AQ806" s="471"/>
      <c r="AR806" s="471"/>
      <c r="AS806" s="471"/>
      <c r="AT806" s="471"/>
      <c r="AU806" s="471"/>
      <c r="AV806" s="471"/>
      <c r="AW806" s="471"/>
    </row>
    <row r="807" spans="2:49" x14ac:dyDescent="0.25">
      <c r="B807" s="474"/>
      <c r="C807" s="474"/>
      <c r="D807" s="474"/>
      <c r="E807" s="474"/>
      <c r="F807" s="474"/>
      <c r="G807" s="471"/>
      <c r="H807" s="471"/>
      <c r="I807" s="471"/>
      <c r="J807" s="471"/>
      <c r="AE807" s="471"/>
      <c r="AF807" s="471"/>
      <c r="AG807" s="471"/>
      <c r="AH807" s="471"/>
      <c r="AI807" s="471"/>
      <c r="AJ807" s="471"/>
      <c r="AK807" s="471"/>
      <c r="AL807" s="471"/>
      <c r="AM807" s="471"/>
      <c r="AN807" s="471"/>
      <c r="AO807" s="471"/>
      <c r="AP807" s="471"/>
      <c r="AQ807" s="471"/>
      <c r="AR807" s="471"/>
      <c r="AS807" s="471"/>
      <c r="AT807" s="471"/>
      <c r="AU807" s="471"/>
      <c r="AV807" s="471"/>
      <c r="AW807" s="471"/>
    </row>
    <row r="808" spans="2:49" x14ac:dyDescent="0.25">
      <c r="G808" s="471"/>
      <c r="H808" s="471"/>
      <c r="I808" s="471"/>
      <c r="J808" s="471"/>
      <c r="AE808" s="471"/>
      <c r="AF808" s="471"/>
      <c r="AG808" s="471"/>
      <c r="AH808" s="471"/>
      <c r="AI808" s="471"/>
      <c r="AJ808" s="471"/>
      <c r="AK808" s="471"/>
      <c r="AL808" s="471"/>
      <c r="AM808" s="471"/>
      <c r="AN808" s="471"/>
      <c r="AO808" s="471"/>
      <c r="AP808" s="471"/>
      <c r="AQ808" s="471"/>
      <c r="AR808" s="471"/>
      <c r="AS808" s="471"/>
      <c r="AT808" s="471"/>
      <c r="AU808" s="471"/>
      <c r="AV808" s="471"/>
      <c r="AW808" s="471"/>
    </row>
    <row r="809" spans="2:49" x14ac:dyDescent="0.25">
      <c r="B809" s="474"/>
      <c r="C809" s="474"/>
      <c r="D809" s="474"/>
      <c r="E809" s="474"/>
      <c r="F809" s="474"/>
      <c r="G809" s="471"/>
      <c r="H809" s="471"/>
      <c r="I809" s="471"/>
      <c r="J809" s="471"/>
      <c r="AE809" s="471"/>
      <c r="AF809" s="471"/>
      <c r="AG809" s="471"/>
      <c r="AH809" s="471"/>
      <c r="AI809" s="471"/>
      <c r="AJ809" s="471"/>
      <c r="AK809" s="471"/>
      <c r="AL809" s="471"/>
      <c r="AM809" s="471"/>
      <c r="AN809" s="471"/>
      <c r="AO809" s="471"/>
      <c r="AP809" s="471"/>
      <c r="AQ809" s="471"/>
      <c r="AR809" s="471"/>
      <c r="AS809" s="471"/>
      <c r="AT809" s="471"/>
      <c r="AU809" s="471"/>
      <c r="AV809" s="471"/>
      <c r="AW809" s="471"/>
    </row>
    <row r="810" spans="2:49" x14ac:dyDescent="0.25">
      <c r="G810" s="471"/>
      <c r="H810" s="471"/>
      <c r="I810" s="471"/>
      <c r="J810" s="471"/>
      <c r="AE810" s="471"/>
      <c r="AF810" s="471"/>
      <c r="AG810" s="471"/>
      <c r="AH810" s="471"/>
      <c r="AI810" s="471"/>
      <c r="AJ810" s="471"/>
      <c r="AK810" s="471"/>
      <c r="AL810" s="471"/>
      <c r="AM810" s="471"/>
      <c r="AN810" s="471"/>
      <c r="AO810" s="471"/>
      <c r="AP810" s="471"/>
      <c r="AQ810" s="471"/>
      <c r="AR810" s="471"/>
      <c r="AS810" s="471"/>
      <c r="AT810" s="471"/>
      <c r="AU810" s="471"/>
      <c r="AV810" s="471"/>
      <c r="AW810" s="471"/>
    </row>
    <row r="811" spans="2:49" x14ac:dyDescent="0.25">
      <c r="B811" s="474"/>
      <c r="C811" s="474"/>
      <c r="D811" s="474"/>
      <c r="E811" s="474"/>
      <c r="F811" s="474"/>
      <c r="G811" s="471"/>
      <c r="H811" s="471"/>
      <c r="I811" s="471"/>
      <c r="J811" s="471"/>
      <c r="AE811" s="471"/>
      <c r="AF811" s="471"/>
      <c r="AG811" s="471"/>
      <c r="AH811" s="471"/>
      <c r="AI811" s="471"/>
      <c r="AJ811" s="471"/>
      <c r="AK811" s="471"/>
      <c r="AL811" s="471"/>
      <c r="AM811" s="471"/>
      <c r="AN811" s="471"/>
      <c r="AO811" s="471"/>
      <c r="AP811" s="471"/>
      <c r="AQ811" s="471"/>
      <c r="AR811" s="471"/>
      <c r="AS811" s="471"/>
      <c r="AT811" s="471"/>
      <c r="AU811" s="471"/>
      <c r="AV811" s="471"/>
      <c r="AW811" s="471"/>
    </row>
    <row r="812" spans="2:49" x14ac:dyDescent="0.25">
      <c r="B812" s="474"/>
      <c r="C812" s="474"/>
      <c r="D812" s="474"/>
      <c r="E812" s="474"/>
      <c r="F812" s="474"/>
      <c r="G812" s="471"/>
      <c r="H812" s="471"/>
      <c r="I812" s="471"/>
      <c r="J812" s="471"/>
      <c r="AE812" s="471"/>
      <c r="AF812" s="471"/>
      <c r="AG812" s="471"/>
      <c r="AH812" s="471"/>
      <c r="AI812" s="471"/>
      <c r="AJ812" s="471"/>
      <c r="AK812" s="471"/>
      <c r="AL812" s="471"/>
      <c r="AM812" s="471"/>
      <c r="AN812" s="471"/>
      <c r="AO812" s="471"/>
      <c r="AP812" s="471"/>
      <c r="AQ812" s="471"/>
      <c r="AR812" s="471"/>
      <c r="AS812" s="471"/>
      <c r="AT812" s="471"/>
      <c r="AU812" s="471"/>
      <c r="AV812" s="471"/>
      <c r="AW812" s="471"/>
    </row>
    <row r="813" spans="2:49" x14ac:dyDescent="0.25">
      <c r="G813" s="471"/>
      <c r="H813" s="471"/>
      <c r="I813" s="471"/>
      <c r="J813" s="471"/>
      <c r="AE813" s="471"/>
      <c r="AF813" s="471"/>
      <c r="AG813" s="471"/>
      <c r="AH813" s="471"/>
      <c r="AI813" s="471"/>
      <c r="AJ813" s="471"/>
      <c r="AK813" s="471"/>
      <c r="AL813" s="471"/>
      <c r="AM813" s="471"/>
      <c r="AN813" s="471"/>
      <c r="AO813" s="471"/>
      <c r="AP813" s="471"/>
      <c r="AQ813" s="471"/>
      <c r="AR813" s="471"/>
      <c r="AS813" s="471"/>
      <c r="AT813" s="471"/>
      <c r="AU813" s="471"/>
      <c r="AV813" s="471"/>
      <c r="AW813" s="471"/>
    </row>
    <row r="814" spans="2:49" x14ac:dyDescent="0.25">
      <c r="B814" s="474"/>
      <c r="C814" s="474"/>
      <c r="D814" s="474"/>
      <c r="E814" s="474"/>
      <c r="F814" s="474"/>
      <c r="G814" s="471"/>
      <c r="H814" s="471"/>
      <c r="I814" s="471"/>
      <c r="J814" s="471"/>
      <c r="AE814" s="471"/>
      <c r="AF814" s="471"/>
      <c r="AG814" s="471"/>
      <c r="AH814" s="471"/>
      <c r="AI814" s="471"/>
      <c r="AJ814" s="471"/>
      <c r="AK814" s="471"/>
      <c r="AL814" s="471"/>
      <c r="AM814" s="471"/>
      <c r="AN814" s="471"/>
      <c r="AO814" s="471"/>
      <c r="AP814" s="471"/>
      <c r="AQ814" s="471"/>
      <c r="AR814" s="471"/>
      <c r="AS814" s="471"/>
      <c r="AT814" s="471"/>
      <c r="AU814" s="471"/>
      <c r="AV814" s="471"/>
      <c r="AW814" s="471"/>
    </row>
    <row r="815" spans="2:49" x14ac:dyDescent="0.25">
      <c r="G815" s="471"/>
      <c r="H815" s="471"/>
      <c r="I815" s="471"/>
      <c r="J815" s="471"/>
      <c r="AE815" s="471"/>
      <c r="AF815" s="471"/>
      <c r="AG815" s="471"/>
      <c r="AH815" s="471"/>
      <c r="AI815" s="471"/>
      <c r="AJ815" s="471"/>
      <c r="AK815" s="471"/>
      <c r="AL815" s="471"/>
      <c r="AM815" s="471"/>
      <c r="AN815" s="471"/>
      <c r="AO815" s="471"/>
      <c r="AP815" s="471"/>
      <c r="AQ815" s="471"/>
      <c r="AR815" s="471"/>
      <c r="AS815" s="471"/>
      <c r="AT815" s="471"/>
      <c r="AU815" s="471"/>
      <c r="AV815" s="471"/>
      <c r="AW815" s="471"/>
    </row>
    <row r="816" spans="2:49" x14ac:dyDescent="0.25">
      <c r="B816" s="474"/>
      <c r="C816" s="474"/>
      <c r="D816" s="474"/>
      <c r="E816" s="474"/>
      <c r="F816" s="474"/>
      <c r="G816" s="471"/>
      <c r="H816" s="471"/>
      <c r="I816" s="471"/>
      <c r="J816" s="471"/>
      <c r="AE816" s="471"/>
      <c r="AF816" s="471"/>
      <c r="AG816" s="471"/>
      <c r="AH816" s="471"/>
      <c r="AI816" s="471"/>
      <c r="AJ816" s="471"/>
      <c r="AK816" s="471"/>
      <c r="AL816" s="471"/>
      <c r="AM816" s="471"/>
      <c r="AN816" s="471"/>
      <c r="AO816" s="471"/>
      <c r="AP816" s="471"/>
      <c r="AQ816" s="471"/>
      <c r="AR816" s="471"/>
      <c r="AS816" s="471"/>
      <c r="AT816" s="471"/>
      <c r="AU816" s="471"/>
      <c r="AV816" s="471"/>
      <c r="AW816" s="471"/>
    </row>
    <row r="817" spans="2:49" x14ac:dyDescent="0.25">
      <c r="G817" s="471"/>
      <c r="H817" s="471"/>
      <c r="I817" s="471"/>
      <c r="J817" s="471"/>
      <c r="AE817" s="471"/>
      <c r="AF817" s="471"/>
      <c r="AG817" s="471"/>
      <c r="AH817" s="471"/>
      <c r="AI817" s="471"/>
      <c r="AJ817" s="471"/>
      <c r="AK817" s="471"/>
      <c r="AL817" s="471"/>
      <c r="AM817" s="471"/>
      <c r="AN817" s="471"/>
      <c r="AO817" s="471"/>
      <c r="AP817" s="471"/>
      <c r="AQ817" s="471"/>
      <c r="AR817" s="471"/>
      <c r="AS817" s="471"/>
      <c r="AT817" s="471"/>
      <c r="AU817" s="471"/>
      <c r="AV817" s="471"/>
      <c r="AW817" s="471"/>
    </row>
    <row r="818" spans="2:49" x14ac:dyDescent="0.25">
      <c r="B818" s="474"/>
      <c r="C818" s="474"/>
      <c r="D818" s="474"/>
      <c r="E818" s="474"/>
      <c r="F818" s="474"/>
      <c r="G818" s="471"/>
      <c r="H818" s="471"/>
      <c r="I818" s="471"/>
      <c r="J818" s="471"/>
      <c r="AE818" s="471"/>
      <c r="AF818" s="471"/>
      <c r="AG818" s="471"/>
      <c r="AH818" s="471"/>
      <c r="AI818" s="471"/>
      <c r="AJ818" s="471"/>
      <c r="AK818" s="471"/>
      <c r="AL818" s="471"/>
      <c r="AM818" s="471"/>
      <c r="AN818" s="471"/>
      <c r="AO818" s="471"/>
      <c r="AP818" s="471"/>
      <c r="AQ818" s="471"/>
      <c r="AR818" s="471"/>
      <c r="AS818" s="471"/>
      <c r="AT818" s="471"/>
      <c r="AU818" s="471"/>
      <c r="AV818" s="471"/>
      <c r="AW818" s="471"/>
    </row>
    <row r="819" spans="2:49" x14ac:dyDescent="0.25">
      <c r="G819" s="471"/>
      <c r="H819" s="471"/>
      <c r="I819" s="471"/>
      <c r="J819" s="471"/>
      <c r="AE819" s="471"/>
      <c r="AF819" s="471"/>
      <c r="AG819" s="471"/>
      <c r="AH819" s="471"/>
      <c r="AI819" s="471"/>
      <c r="AJ819" s="471"/>
      <c r="AK819" s="471"/>
      <c r="AL819" s="471"/>
      <c r="AM819" s="471"/>
      <c r="AN819" s="471"/>
      <c r="AO819" s="471"/>
      <c r="AP819" s="471"/>
      <c r="AQ819" s="471"/>
      <c r="AR819" s="471"/>
      <c r="AS819" s="471"/>
      <c r="AT819" s="471"/>
      <c r="AU819" s="471"/>
      <c r="AV819" s="471"/>
      <c r="AW819" s="471"/>
    </row>
    <row r="820" spans="2:49" x14ac:dyDescent="0.25">
      <c r="B820" s="474"/>
      <c r="C820" s="474"/>
      <c r="D820" s="474"/>
      <c r="E820" s="474"/>
      <c r="F820" s="474"/>
      <c r="G820" s="471"/>
      <c r="H820" s="471"/>
      <c r="I820" s="471"/>
      <c r="J820" s="471"/>
      <c r="AE820" s="471"/>
      <c r="AF820" s="471"/>
      <c r="AG820" s="471"/>
      <c r="AH820" s="471"/>
      <c r="AI820" s="471"/>
      <c r="AJ820" s="471"/>
      <c r="AK820" s="471"/>
      <c r="AL820" s="471"/>
      <c r="AM820" s="471"/>
      <c r="AN820" s="471"/>
      <c r="AO820" s="471"/>
      <c r="AP820" s="471"/>
      <c r="AQ820" s="471"/>
      <c r="AR820" s="471"/>
      <c r="AS820" s="471"/>
      <c r="AT820" s="471"/>
      <c r="AU820" s="471"/>
      <c r="AV820" s="471"/>
      <c r="AW820" s="471"/>
    </row>
    <row r="821" spans="2:49" x14ac:dyDescent="0.25">
      <c r="G821" s="471"/>
      <c r="H821" s="471"/>
      <c r="I821" s="471"/>
      <c r="J821" s="471"/>
      <c r="AE821" s="471"/>
      <c r="AF821" s="471"/>
      <c r="AG821" s="471"/>
      <c r="AH821" s="471"/>
      <c r="AI821" s="471"/>
      <c r="AJ821" s="471"/>
      <c r="AK821" s="471"/>
      <c r="AL821" s="471"/>
      <c r="AM821" s="471"/>
      <c r="AN821" s="471"/>
      <c r="AO821" s="471"/>
      <c r="AP821" s="471"/>
      <c r="AQ821" s="471"/>
      <c r="AR821" s="471"/>
      <c r="AS821" s="471"/>
      <c r="AT821" s="471"/>
      <c r="AU821" s="471"/>
      <c r="AV821" s="471"/>
      <c r="AW821" s="471"/>
    </row>
    <row r="822" spans="2:49" x14ac:dyDescent="0.25">
      <c r="B822" s="474"/>
      <c r="C822" s="474"/>
      <c r="D822" s="474"/>
      <c r="E822" s="474"/>
      <c r="F822" s="474"/>
      <c r="G822" s="471"/>
      <c r="H822" s="471"/>
      <c r="I822" s="471"/>
      <c r="J822" s="471"/>
      <c r="AE822" s="471"/>
      <c r="AF822" s="471"/>
      <c r="AG822" s="471"/>
      <c r="AH822" s="471"/>
      <c r="AI822" s="471"/>
      <c r="AJ822" s="471"/>
      <c r="AK822" s="471"/>
      <c r="AL822" s="471"/>
      <c r="AM822" s="471"/>
      <c r="AN822" s="471"/>
      <c r="AO822" s="471"/>
      <c r="AP822" s="471"/>
      <c r="AQ822" s="471"/>
      <c r="AR822" s="471"/>
      <c r="AS822" s="471"/>
      <c r="AT822" s="471"/>
      <c r="AU822" s="471"/>
      <c r="AV822" s="471"/>
      <c r="AW822" s="471"/>
    </row>
    <row r="823" spans="2:49" x14ac:dyDescent="0.25">
      <c r="G823" s="471"/>
      <c r="H823" s="471"/>
      <c r="I823" s="471"/>
      <c r="J823" s="471"/>
      <c r="AE823" s="471"/>
      <c r="AF823" s="471"/>
      <c r="AG823" s="471"/>
      <c r="AH823" s="471"/>
      <c r="AI823" s="471"/>
      <c r="AJ823" s="471"/>
      <c r="AK823" s="471"/>
      <c r="AL823" s="471"/>
      <c r="AM823" s="471"/>
      <c r="AN823" s="471"/>
      <c r="AO823" s="471"/>
      <c r="AP823" s="471"/>
      <c r="AQ823" s="471"/>
      <c r="AR823" s="471"/>
      <c r="AS823" s="471"/>
      <c r="AT823" s="471"/>
      <c r="AU823" s="471"/>
      <c r="AV823" s="471"/>
      <c r="AW823" s="471"/>
    </row>
    <row r="824" spans="2:49" x14ac:dyDescent="0.25">
      <c r="B824" s="474"/>
      <c r="C824" s="474"/>
      <c r="D824" s="474"/>
      <c r="E824" s="474"/>
      <c r="F824" s="474"/>
      <c r="G824" s="471"/>
      <c r="H824" s="471"/>
      <c r="I824" s="471"/>
      <c r="J824" s="471"/>
      <c r="AE824" s="471"/>
      <c r="AF824" s="471"/>
      <c r="AG824" s="471"/>
      <c r="AH824" s="471"/>
      <c r="AI824" s="471"/>
      <c r="AJ824" s="471"/>
      <c r="AK824" s="471"/>
      <c r="AL824" s="471"/>
      <c r="AM824" s="471"/>
      <c r="AN824" s="471"/>
      <c r="AO824" s="471"/>
      <c r="AP824" s="471"/>
      <c r="AQ824" s="471"/>
      <c r="AR824" s="471"/>
      <c r="AS824" s="471"/>
      <c r="AT824" s="471"/>
      <c r="AU824" s="471"/>
      <c r="AV824" s="471"/>
      <c r="AW824" s="471"/>
    </row>
    <row r="825" spans="2:49" x14ac:dyDescent="0.25">
      <c r="G825" s="471"/>
      <c r="H825" s="471"/>
      <c r="I825" s="471"/>
      <c r="J825" s="471"/>
      <c r="AE825" s="471"/>
      <c r="AF825" s="471"/>
      <c r="AG825" s="471"/>
      <c r="AH825" s="471"/>
      <c r="AI825" s="471"/>
      <c r="AJ825" s="471"/>
      <c r="AK825" s="471"/>
      <c r="AL825" s="471"/>
      <c r="AM825" s="471"/>
      <c r="AN825" s="471"/>
      <c r="AO825" s="471"/>
      <c r="AP825" s="471"/>
      <c r="AQ825" s="471"/>
      <c r="AR825" s="471"/>
      <c r="AS825" s="471"/>
      <c r="AT825" s="471"/>
      <c r="AU825" s="471"/>
      <c r="AV825" s="471"/>
      <c r="AW825" s="471"/>
    </row>
    <row r="826" spans="2:49" x14ac:dyDescent="0.25">
      <c r="B826" s="474"/>
      <c r="C826" s="474"/>
      <c r="D826" s="474"/>
      <c r="E826" s="474"/>
      <c r="F826" s="474"/>
      <c r="G826" s="471"/>
      <c r="H826" s="471"/>
      <c r="I826" s="471"/>
      <c r="J826" s="471"/>
      <c r="AE826" s="471"/>
      <c r="AF826" s="471"/>
      <c r="AG826" s="471"/>
      <c r="AH826" s="471"/>
      <c r="AI826" s="471"/>
      <c r="AJ826" s="471"/>
      <c r="AK826" s="471"/>
      <c r="AL826" s="471"/>
      <c r="AM826" s="471"/>
      <c r="AN826" s="471"/>
      <c r="AO826" s="471"/>
      <c r="AP826" s="471"/>
      <c r="AQ826" s="471"/>
      <c r="AR826" s="471"/>
      <c r="AS826" s="471"/>
      <c r="AT826" s="471"/>
      <c r="AU826" s="471"/>
      <c r="AV826" s="471"/>
      <c r="AW826" s="471"/>
    </row>
    <row r="827" spans="2:49" x14ac:dyDescent="0.25">
      <c r="G827" s="471"/>
      <c r="H827" s="471"/>
      <c r="I827" s="471"/>
      <c r="J827" s="471"/>
      <c r="AE827" s="471"/>
      <c r="AF827" s="471"/>
      <c r="AG827" s="471"/>
      <c r="AH827" s="471"/>
      <c r="AI827" s="471"/>
      <c r="AJ827" s="471"/>
      <c r="AK827" s="471"/>
      <c r="AL827" s="471"/>
      <c r="AM827" s="471"/>
      <c r="AN827" s="471"/>
      <c r="AO827" s="471"/>
      <c r="AP827" s="471"/>
      <c r="AQ827" s="471"/>
      <c r="AR827" s="471"/>
      <c r="AS827" s="471"/>
      <c r="AT827" s="471"/>
      <c r="AU827" s="471"/>
      <c r="AV827" s="471"/>
      <c r="AW827" s="471"/>
    </row>
    <row r="828" spans="2:49" x14ac:dyDescent="0.25">
      <c r="B828" s="474"/>
      <c r="C828" s="474"/>
      <c r="D828" s="474"/>
      <c r="E828" s="474"/>
      <c r="F828" s="474"/>
      <c r="G828" s="471"/>
      <c r="H828" s="471"/>
      <c r="I828" s="471"/>
      <c r="J828" s="471"/>
      <c r="AE828" s="471"/>
      <c r="AF828" s="471"/>
      <c r="AG828" s="471"/>
      <c r="AH828" s="471"/>
      <c r="AI828" s="471"/>
      <c r="AJ828" s="471"/>
      <c r="AK828" s="471"/>
      <c r="AL828" s="471"/>
      <c r="AM828" s="471"/>
      <c r="AN828" s="471"/>
      <c r="AO828" s="471"/>
      <c r="AP828" s="471"/>
      <c r="AQ828" s="471"/>
      <c r="AR828" s="471"/>
      <c r="AS828" s="471"/>
      <c r="AT828" s="471"/>
      <c r="AU828" s="471"/>
      <c r="AV828" s="471"/>
      <c r="AW828" s="471"/>
    </row>
    <row r="829" spans="2:49" x14ac:dyDescent="0.25">
      <c r="G829" s="471"/>
      <c r="H829" s="471"/>
      <c r="I829" s="471"/>
      <c r="J829" s="471"/>
      <c r="AE829" s="471"/>
      <c r="AF829" s="471"/>
      <c r="AG829" s="471"/>
      <c r="AH829" s="471"/>
      <c r="AI829" s="471"/>
      <c r="AJ829" s="471"/>
      <c r="AK829" s="471"/>
      <c r="AL829" s="471"/>
      <c r="AM829" s="471"/>
      <c r="AN829" s="471"/>
      <c r="AO829" s="471"/>
      <c r="AP829" s="471"/>
      <c r="AQ829" s="471"/>
      <c r="AR829" s="471"/>
      <c r="AS829" s="471"/>
      <c r="AT829" s="471"/>
      <c r="AU829" s="471"/>
      <c r="AV829" s="471"/>
      <c r="AW829" s="471"/>
    </row>
    <row r="830" spans="2:49" x14ac:dyDescent="0.25">
      <c r="B830" s="474"/>
      <c r="C830" s="474"/>
      <c r="D830" s="474"/>
      <c r="E830" s="474"/>
      <c r="F830" s="474"/>
      <c r="G830" s="471"/>
      <c r="H830" s="471"/>
      <c r="I830" s="471"/>
      <c r="J830" s="471"/>
      <c r="AE830" s="471"/>
      <c r="AF830" s="471"/>
      <c r="AG830" s="471"/>
      <c r="AH830" s="471"/>
      <c r="AI830" s="471"/>
      <c r="AJ830" s="471"/>
      <c r="AK830" s="471"/>
      <c r="AL830" s="471"/>
      <c r="AM830" s="471"/>
      <c r="AN830" s="471"/>
      <c r="AO830" s="471"/>
      <c r="AP830" s="471"/>
      <c r="AQ830" s="471"/>
      <c r="AR830" s="471"/>
      <c r="AS830" s="471"/>
      <c r="AT830" s="471"/>
      <c r="AU830" s="471"/>
      <c r="AV830" s="471"/>
      <c r="AW830" s="471"/>
    </row>
    <row r="831" spans="2:49" x14ac:dyDescent="0.25">
      <c r="G831" s="471"/>
      <c r="H831" s="471"/>
      <c r="I831" s="471"/>
      <c r="J831" s="471"/>
      <c r="AE831" s="471"/>
      <c r="AF831" s="471"/>
      <c r="AG831" s="471"/>
      <c r="AH831" s="471"/>
      <c r="AI831" s="471"/>
      <c r="AJ831" s="471"/>
      <c r="AK831" s="471"/>
      <c r="AL831" s="471"/>
      <c r="AM831" s="471"/>
      <c r="AN831" s="471"/>
      <c r="AO831" s="471"/>
      <c r="AP831" s="471"/>
      <c r="AQ831" s="471"/>
      <c r="AR831" s="471"/>
      <c r="AS831" s="471"/>
      <c r="AT831" s="471"/>
      <c r="AU831" s="471"/>
      <c r="AV831" s="471"/>
      <c r="AW831" s="471"/>
    </row>
    <row r="832" spans="2:49" x14ac:dyDescent="0.25">
      <c r="B832" s="474"/>
      <c r="C832" s="474"/>
      <c r="D832" s="474"/>
      <c r="E832" s="474"/>
      <c r="F832" s="474"/>
      <c r="G832" s="471"/>
      <c r="H832" s="471"/>
      <c r="I832" s="471"/>
      <c r="J832" s="471"/>
      <c r="AE832" s="471"/>
      <c r="AF832" s="471"/>
      <c r="AG832" s="471"/>
      <c r="AH832" s="471"/>
      <c r="AI832" s="471"/>
      <c r="AJ832" s="471"/>
      <c r="AK832" s="471"/>
      <c r="AL832" s="471"/>
      <c r="AM832" s="471"/>
      <c r="AN832" s="471"/>
      <c r="AO832" s="471"/>
      <c r="AP832" s="471"/>
      <c r="AQ832" s="471"/>
      <c r="AR832" s="471"/>
      <c r="AS832" s="471"/>
      <c r="AT832" s="471"/>
      <c r="AU832" s="471"/>
      <c r="AV832" s="471"/>
      <c r="AW832" s="471"/>
    </row>
    <row r="833" spans="2:49" x14ac:dyDescent="0.25">
      <c r="G833" s="471"/>
      <c r="H833" s="471"/>
      <c r="I833" s="471"/>
      <c r="J833" s="471"/>
      <c r="AE833" s="471"/>
      <c r="AF833" s="471"/>
      <c r="AG833" s="471"/>
      <c r="AH833" s="471"/>
      <c r="AI833" s="471"/>
      <c r="AJ833" s="471"/>
      <c r="AK833" s="471"/>
      <c r="AL833" s="471"/>
      <c r="AM833" s="471"/>
      <c r="AN833" s="471"/>
      <c r="AO833" s="471"/>
      <c r="AP833" s="471"/>
      <c r="AQ833" s="471"/>
      <c r="AR833" s="471"/>
      <c r="AS833" s="471"/>
      <c r="AT833" s="471"/>
      <c r="AU833" s="471"/>
      <c r="AV833" s="471"/>
      <c r="AW833" s="471"/>
    </row>
    <row r="834" spans="2:49" x14ac:dyDescent="0.25">
      <c r="B834" s="474"/>
      <c r="C834" s="474"/>
      <c r="D834" s="474"/>
      <c r="E834" s="474"/>
      <c r="F834" s="474"/>
      <c r="G834" s="471"/>
      <c r="H834" s="471"/>
      <c r="I834" s="471"/>
      <c r="J834" s="471"/>
      <c r="AE834" s="471"/>
      <c r="AF834" s="471"/>
      <c r="AG834" s="471"/>
      <c r="AH834" s="471"/>
      <c r="AI834" s="471"/>
      <c r="AJ834" s="471"/>
      <c r="AK834" s="471"/>
      <c r="AL834" s="471"/>
      <c r="AM834" s="471"/>
      <c r="AN834" s="471"/>
      <c r="AO834" s="471"/>
      <c r="AP834" s="471"/>
      <c r="AQ834" s="471"/>
      <c r="AR834" s="471"/>
      <c r="AS834" s="471"/>
      <c r="AT834" s="471"/>
      <c r="AU834" s="471"/>
      <c r="AV834" s="471"/>
      <c r="AW834" s="471"/>
    </row>
    <row r="835" spans="2:49" x14ac:dyDescent="0.25">
      <c r="G835" s="471"/>
      <c r="H835" s="471"/>
      <c r="I835" s="471"/>
      <c r="J835" s="471"/>
      <c r="AE835" s="471"/>
      <c r="AF835" s="471"/>
      <c r="AG835" s="471"/>
      <c r="AH835" s="471"/>
      <c r="AI835" s="471"/>
      <c r="AJ835" s="471"/>
      <c r="AK835" s="471"/>
      <c r="AL835" s="471"/>
      <c r="AM835" s="471"/>
      <c r="AN835" s="471"/>
      <c r="AO835" s="471"/>
      <c r="AP835" s="471"/>
      <c r="AQ835" s="471"/>
      <c r="AR835" s="471"/>
      <c r="AS835" s="471"/>
      <c r="AT835" s="471"/>
      <c r="AU835" s="471"/>
      <c r="AV835" s="471"/>
      <c r="AW835" s="471"/>
    </row>
    <row r="836" spans="2:49" x14ac:dyDescent="0.25">
      <c r="B836" s="474"/>
      <c r="C836" s="474"/>
      <c r="D836" s="474"/>
      <c r="E836" s="474"/>
      <c r="F836" s="474"/>
      <c r="G836" s="471"/>
      <c r="H836" s="471"/>
      <c r="I836" s="471"/>
      <c r="J836" s="471"/>
      <c r="AE836" s="471"/>
      <c r="AF836" s="471"/>
      <c r="AG836" s="471"/>
      <c r="AH836" s="471"/>
      <c r="AI836" s="471"/>
      <c r="AJ836" s="471"/>
      <c r="AK836" s="471"/>
      <c r="AL836" s="471"/>
      <c r="AM836" s="471"/>
      <c r="AN836" s="471"/>
      <c r="AO836" s="471"/>
      <c r="AP836" s="471"/>
      <c r="AQ836" s="471"/>
      <c r="AR836" s="471"/>
      <c r="AS836" s="471"/>
      <c r="AT836" s="471"/>
      <c r="AU836" s="471"/>
      <c r="AV836" s="471"/>
      <c r="AW836" s="471"/>
    </row>
    <row r="837" spans="2:49" x14ac:dyDescent="0.25">
      <c r="G837" s="471"/>
      <c r="H837" s="471"/>
      <c r="I837" s="471"/>
      <c r="J837" s="471"/>
      <c r="AE837" s="471"/>
      <c r="AF837" s="471"/>
      <c r="AG837" s="471"/>
      <c r="AH837" s="471"/>
      <c r="AI837" s="471"/>
      <c r="AJ837" s="471"/>
      <c r="AK837" s="471"/>
      <c r="AL837" s="471"/>
      <c r="AM837" s="471"/>
      <c r="AN837" s="471"/>
      <c r="AO837" s="471"/>
      <c r="AP837" s="471"/>
      <c r="AQ837" s="471"/>
      <c r="AR837" s="471"/>
      <c r="AS837" s="471"/>
      <c r="AT837" s="471"/>
      <c r="AU837" s="471"/>
      <c r="AV837" s="471"/>
      <c r="AW837" s="471"/>
    </row>
    <row r="838" spans="2:49" x14ac:dyDescent="0.25">
      <c r="B838" s="474"/>
      <c r="C838" s="474"/>
      <c r="D838" s="474"/>
      <c r="E838" s="474"/>
      <c r="F838" s="474"/>
      <c r="G838" s="471"/>
      <c r="H838" s="471"/>
      <c r="I838" s="471"/>
      <c r="J838" s="471"/>
      <c r="AE838" s="471"/>
      <c r="AF838" s="471"/>
      <c r="AG838" s="471"/>
      <c r="AH838" s="471"/>
      <c r="AI838" s="471"/>
      <c r="AJ838" s="471"/>
      <c r="AK838" s="471"/>
      <c r="AL838" s="471"/>
      <c r="AM838" s="471"/>
      <c r="AN838" s="471"/>
      <c r="AO838" s="471"/>
      <c r="AP838" s="471"/>
      <c r="AQ838" s="471"/>
      <c r="AR838" s="471"/>
      <c r="AS838" s="471"/>
      <c r="AT838" s="471"/>
      <c r="AU838" s="471"/>
      <c r="AV838" s="471"/>
      <c r="AW838" s="471"/>
    </row>
    <row r="839" spans="2:49" x14ac:dyDescent="0.25">
      <c r="G839" s="471"/>
      <c r="H839" s="471"/>
      <c r="I839" s="471"/>
      <c r="J839" s="471"/>
      <c r="AE839" s="471"/>
      <c r="AF839" s="471"/>
      <c r="AG839" s="471"/>
      <c r="AH839" s="471"/>
      <c r="AI839" s="471"/>
      <c r="AJ839" s="471"/>
      <c r="AK839" s="471"/>
      <c r="AL839" s="471"/>
      <c r="AM839" s="471"/>
      <c r="AN839" s="471"/>
      <c r="AO839" s="471"/>
      <c r="AP839" s="471"/>
      <c r="AQ839" s="471"/>
      <c r="AR839" s="471"/>
      <c r="AS839" s="471"/>
      <c r="AT839" s="471"/>
      <c r="AU839" s="471"/>
      <c r="AV839" s="471"/>
      <c r="AW839" s="471"/>
    </row>
    <row r="840" spans="2:49" x14ac:dyDescent="0.25">
      <c r="B840" s="474"/>
      <c r="C840" s="474"/>
      <c r="D840" s="474"/>
      <c r="E840" s="474"/>
      <c r="F840" s="474"/>
      <c r="G840" s="471"/>
      <c r="H840" s="471"/>
      <c r="I840" s="471"/>
      <c r="J840" s="471"/>
      <c r="AE840" s="471"/>
      <c r="AF840" s="471"/>
      <c r="AG840" s="471"/>
      <c r="AH840" s="471"/>
      <c r="AI840" s="471"/>
      <c r="AJ840" s="471"/>
      <c r="AK840" s="471"/>
      <c r="AL840" s="471"/>
      <c r="AM840" s="471"/>
      <c r="AN840" s="471"/>
      <c r="AO840" s="471"/>
      <c r="AP840" s="471"/>
      <c r="AQ840" s="471"/>
      <c r="AR840" s="471"/>
      <c r="AS840" s="471"/>
      <c r="AT840" s="471"/>
      <c r="AU840" s="471"/>
      <c r="AV840" s="471"/>
      <c r="AW840" s="471"/>
    </row>
    <row r="841" spans="2:49" x14ac:dyDescent="0.25">
      <c r="G841" s="471"/>
      <c r="H841" s="471"/>
      <c r="I841" s="471"/>
      <c r="J841" s="471"/>
      <c r="AE841" s="471"/>
      <c r="AF841" s="471"/>
      <c r="AG841" s="471"/>
      <c r="AH841" s="471"/>
      <c r="AI841" s="471"/>
      <c r="AJ841" s="471"/>
      <c r="AK841" s="471"/>
      <c r="AL841" s="471"/>
      <c r="AM841" s="471"/>
      <c r="AN841" s="471"/>
      <c r="AO841" s="471"/>
      <c r="AP841" s="471"/>
      <c r="AQ841" s="471"/>
      <c r="AR841" s="471"/>
      <c r="AS841" s="471"/>
      <c r="AT841" s="471"/>
      <c r="AU841" s="471"/>
      <c r="AV841" s="471"/>
      <c r="AW841" s="471"/>
    </row>
    <row r="842" spans="2:49" x14ac:dyDescent="0.25">
      <c r="B842" s="474"/>
      <c r="C842" s="474"/>
      <c r="D842" s="474"/>
      <c r="E842" s="474"/>
      <c r="F842" s="474"/>
      <c r="G842" s="471"/>
      <c r="H842" s="471"/>
      <c r="I842" s="471"/>
      <c r="J842" s="471"/>
      <c r="AE842" s="471"/>
      <c r="AF842" s="471"/>
      <c r="AG842" s="471"/>
      <c r="AH842" s="471"/>
      <c r="AI842" s="471"/>
      <c r="AJ842" s="471"/>
      <c r="AK842" s="471"/>
      <c r="AL842" s="471"/>
      <c r="AM842" s="471"/>
      <c r="AN842" s="471"/>
      <c r="AO842" s="471"/>
      <c r="AP842" s="471"/>
      <c r="AQ842" s="471"/>
      <c r="AR842" s="471"/>
      <c r="AS842" s="471"/>
      <c r="AT842" s="471"/>
      <c r="AU842" s="471"/>
      <c r="AV842" s="471"/>
      <c r="AW842" s="471"/>
    </row>
    <row r="843" spans="2:49" x14ac:dyDescent="0.25">
      <c r="G843" s="471"/>
      <c r="H843" s="471"/>
      <c r="I843" s="471"/>
      <c r="J843" s="471"/>
      <c r="AE843" s="471"/>
      <c r="AF843" s="471"/>
      <c r="AG843" s="471"/>
      <c r="AH843" s="471"/>
      <c r="AI843" s="471"/>
      <c r="AJ843" s="471"/>
      <c r="AK843" s="471"/>
      <c r="AL843" s="471"/>
      <c r="AM843" s="471"/>
      <c r="AN843" s="471"/>
      <c r="AO843" s="471"/>
      <c r="AP843" s="471"/>
      <c r="AQ843" s="471"/>
      <c r="AR843" s="471"/>
      <c r="AS843" s="471"/>
      <c r="AT843" s="471"/>
      <c r="AU843" s="471"/>
      <c r="AV843" s="471"/>
      <c r="AW843" s="471"/>
    </row>
    <row r="844" spans="2:49" x14ac:dyDescent="0.25">
      <c r="B844" s="474"/>
      <c r="C844" s="474"/>
      <c r="D844" s="474"/>
      <c r="E844" s="474"/>
      <c r="F844" s="474"/>
      <c r="G844" s="471"/>
      <c r="H844" s="471"/>
      <c r="I844" s="471"/>
      <c r="J844" s="471"/>
      <c r="AE844" s="471"/>
      <c r="AF844" s="471"/>
      <c r="AG844" s="471"/>
      <c r="AH844" s="471"/>
      <c r="AI844" s="471"/>
      <c r="AJ844" s="471"/>
      <c r="AK844" s="471"/>
      <c r="AL844" s="471"/>
      <c r="AM844" s="471"/>
      <c r="AN844" s="471"/>
      <c r="AO844" s="471"/>
      <c r="AP844" s="471"/>
      <c r="AQ844" s="471"/>
      <c r="AR844" s="471"/>
      <c r="AS844" s="471"/>
      <c r="AT844" s="471"/>
      <c r="AU844" s="471"/>
      <c r="AV844" s="471"/>
      <c r="AW844" s="471"/>
    </row>
    <row r="845" spans="2:49" x14ac:dyDescent="0.25">
      <c r="G845" s="471"/>
      <c r="H845" s="471"/>
      <c r="I845" s="471"/>
      <c r="J845" s="471"/>
      <c r="AE845" s="471"/>
      <c r="AF845" s="471"/>
      <c r="AG845" s="471"/>
      <c r="AH845" s="471"/>
      <c r="AI845" s="471"/>
      <c r="AJ845" s="471"/>
      <c r="AK845" s="471"/>
      <c r="AL845" s="471"/>
      <c r="AM845" s="471"/>
      <c r="AN845" s="471"/>
      <c r="AO845" s="471"/>
      <c r="AP845" s="471"/>
      <c r="AQ845" s="471"/>
      <c r="AR845" s="471"/>
      <c r="AS845" s="471"/>
      <c r="AT845" s="471"/>
      <c r="AU845" s="471"/>
      <c r="AV845" s="471"/>
      <c r="AW845" s="471"/>
    </row>
    <row r="846" spans="2:49" x14ac:dyDescent="0.25">
      <c r="B846" s="474"/>
      <c r="C846" s="474"/>
      <c r="D846" s="474"/>
      <c r="E846" s="474"/>
      <c r="F846" s="474"/>
      <c r="G846" s="471"/>
      <c r="H846" s="471"/>
      <c r="I846" s="471"/>
      <c r="J846" s="471"/>
      <c r="AE846" s="471"/>
      <c r="AF846" s="471"/>
      <c r="AG846" s="471"/>
      <c r="AH846" s="471"/>
      <c r="AI846" s="471"/>
      <c r="AJ846" s="471"/>
      <c r="AK846" s="471"/>
      <c r="AL846" s="471"/>
      <c r="AM846" s="471"/>
      <c r="AN846" s="471"/>
      <c r="AO846" s="471"/>
      <c r="AP846" s="471"/>
      <c r="AQ846" s="471"/>
      <c r="AR846" s="471"/>
      <c r="AS846" s="471"/>
      <c r="AT846" s="471"/>
      <c r="AU846" s="471"/>
      <c r="AV846" s="471"/>
      <c r="AW846" s="471"/>
    </row>
    <row r="847" spans="2:49" x14ac:dyDescent="0.25">
      <c r="B847" s="474"/>
      <c r="C847" s="474"/>
      <c r="D847" s="474"/>
      <c r="E847" s="474"/>
      <c r="F847" s="474"/>
      <c r="G847" s="471"/>
      <c r="H847" s="471"/>
      <c r="I847" s="471"/>
      <c r="J847" s="471"/>
      <c r="AE847" s="471"/>
      <c r="AF847" s="471"/>
      <c r="AG847" s="471"/>
      <c r="AH847" s="471"/>
      <c r="AI847" s="471"/>
      <c r="AJ847" s="471"/>
      <c r="AK847" s="471"/>
      <c r="AL847" s="471"/>
      <c r="AM847" s="471"/>
      <c r="AN847" s="471"/>
      <c r="AO847" s="471"/>
      <c r="AP847" s="471"/>
      <c r="AQ847" s="471"/>
      <c r="AR847" s="471"/>
      <c r="AS847" s="471"/>
      <c r="AT847" s="471"/>
      <c r="AU847" s="471"/>
      <c r="AV847" s="471"/>
      <c r="AW847" s="471"/>
    </row>
    <row r="848" spans="2:49" x14ac:dyDescent="0.25">
      <c r="G848" s="471"/>
      <c r="H848" s="471"/>
      <c r="I848" s="471"/>
      <c r="J848" s="471"/>
      <c r="AE848" s="471"/>
      <c r="AF848" s="471"/>
      <c r="AG848" s="471"/>
      <c r="AH848" s="471"/>
      <c r="AI848" s="471"/>
      <c r="AJ848" s="471"/>
      <c r="AK848" s="471"/>
      <c r="AL848" s="471"/>
      <c r="AM848" s="471"/>
      <c r="AN848" s="471"/>
      <c r="AO848" s="471"/>
      <c r="AP848" s="471"/>
      <c r="AQ848" s="471"/>
      <c r="AR848" s="471"/>
      <c r="AS848" s="471"/>
      <c r="AT848" s="471"/>
      <c r="AU848" s="471"/>
      <c r="AV848" s="471"/>
      <c r="AW848" s="471"/>
    </row>
    <row r="849" spans="2:49" x14ac:dyDescent="0.25">
      <c r="B849" s="474"/>
      <c r="C849" s="474"/>
      <c r="D849" s="474"/>
      <c r="E849" s="474"/>
      <c r="F849" s="474"/>
      <c r="G849" s="471"/>
      <c r="H849" s="471"/>
      <c r="I849" s="471"/>
      <c r="J849" s="471"/>
      <c r="AE849" s="471"/>
      <c r="AF849" s="471"/>
      <c r="AG849" s="471"/>
      <c r="AH849" s="471"/>
      <c r="AI849" s="471"/>
      <c r="AJ849" s="471"/>
      <c r="AK849" s="471"/>
      <c r="AL849" s="471"/>
      <c r="AM849" s="471"/>
      <c r="AN849" s="471"/>
      <c r="AO849" s="471"/>
      <c r="AP849" s="471"/>
      <c r="AQ849" s="471"/>
      <c r="AR849" s="471"/>
      <c r="AS849" s="471"/>
      <c r="AT849" s="471"/>
      <c r="AU849" s="471"/>
      <c r="AV849" s="471"/>
      <c r="AW849" s="471"/>
    </row>
    <row r="850" spans="2:49" x14ac:dyDescent="0.25">
      <c r="G850" s="471"/>
      <c r="H850" s="471"/>
      <c r="I850" s="471"/>
      <c r="J850" s="471"/>
      <c r="AE850" s="471"/>
      <c r="AF850" s="471"/>
      <c r="AG850" s="471"/>
      <c r="AH850" s="471"/>
      <c r="AI850" s="471"/>
      <c r="AJ850" s="471"/>
      <c r="AK850" s="471"/>
      <c r="AL850" s="471"/>
      <c r="AM850" s="471"/>
      <c r="AN850" s="471"/>
      <c r="AO850" s="471"/>
      <c r="AP850" s="471"/>
      <c r="AQ850" s="471"/>
      <c r="AR850" s="471"/>
      <c r="AS850" s="471"/>
      <c r="AT850" s="471"/>
      <c r="AU850" s="471"/>
      <c r="AV850" s="471"/>
      <c r="AW850" s="471"/>
    </row>
    <row r="851" spans="2:49" x14ac:dyDescent="0.25">
      <c r="B851" s="474"/>
      <c r="C851" s="474"/>
      <c r="D851" s="474"/>
      <c r="E851" s="474"/>
      <c r="F851" s="474"/>
      <c r="G851" s="471"/>
      <c r="H851" s="471"/>
      <c r="I851" s="471"/>
      <c r="J851" s="471"/>
      <c r="AE851" s="471"/>
      <c r="AF851" s="471"/>
      <c r="AG851" s="471"/>
      <c r="AH851" s="471"/>
      <c r="AI851" s="471"/>
      <c r="AJ851" s="471"/>
      <c r="AK851" s="471"/>
      <c r="AL851" s="471"/>
      <c r="AM851" s="471"/>
      <c r="AN851" s="471"/>
      <c r="AO851" s="471"/>
      <c r="AP851" s="471"/>
      <c r="AQ851" s="471"/>
      <c r="AR851" s="471"/>
      <c r="AS851" s="471"/>
      <c r="AT851" s="471"/>
      <c r="AU851" s="471"/>
      <c r="AV851" s="471"/>
      <c r="AW851" s="471"/>
    </row>
    <row r="852" spans="2:49" x14ac:dyDescent="0.25">
      <c r="G852" s="471"/>
      <c r="H852" s="471"/>
      <c r="I852" s="471"/>
      <c r="J852" s="471"/>
      <c r="AE852" s="471"/>
      <c r="AF852" s="471"/>
      <c r="AG852" s="471"/>
      <c r="AH852" s="471"/>
      <c r="AI852" s="471"/>
      <c r="AJ852" s="471"/>
      <c r="AK852" s="471"/>
      <c r="AL852" s="471"/>
      <c r="AM852" s="471"/>
      <c r="AN852" s="471"/>
      <c r="AO852" s="471"/>
      <c r="AP852" s="471"/>
      <c r="AQ852" s="471"/>
      <c r="AR852" s="471"/>
      <c r="AS852" s="471"/>
      <c r="AT852" s="471"/>
      <c r="AU852" s="471"/>
      <c r="AV852" s="471"/>
      <c r="AW852" s="471"/>
    </row>
    <row r="853" spans="2:49" x14ac:dyDescent="0.25">
      <c r="B853" s="474"/>
      <c r="C853" s="474"/>
      <c r="D853" s="474"/>
      <c r="E853" s="474"/>
      <c r="F853" s="474"/>
      <c r="G853" s="471"/>
      <c r="H853" s="471"/>
      <c r="I853" s="471"/>
      <c r="J853" s="471"/>
      <c r="AE853" s="471"/>
      <c r="AF853" s="471"/>
      <c r="AG853" s="471"/>
      <c r="AH853" s="471"/>
      <c r="AI853" s="471"/>
      <c r="AJ853" s="471"/>
      <c r="AK853" s="471"/>
      <c r="AL853" s="471"/>
      <c r="AM853" s="471"/>
      <c r="AN853" s="471"/>
      <c r="AO853" s="471"/>
      <c r="AP853" s="471"/>
      <c r="AQ853" s="471"/>
      <c r="AR853" s="471"/>
      <c r="AS853" s="471"/>
      <c r="AT853" s="471"/>
      <c r="AU853" s="471"/>
      <c r="AV853" s="471"/>
      <c r="AW853" s="471"/>
    </row>
    <row r="854" spans="2:49" x14ac:dyDescent="0.25">
      <c r="G854" s="471"/>
      <c r="H854" s="471"/>
      <c r="I854" s="471"/>
      <c r="J854" s="471"/>
      <c r="AE854" s="471"/>
      <c r="AF854" s="471"/>
      <c r="AG854" s="471"/>
      <c r="AH854" s="471"/>
      <c r="AI854" s="471"/>
      <c r="AJ854" s="471"/>
      <c r="AK854" s="471"/>
      <c r="AL854" s="471"/>
      <c r="AM854" s="471"/>
      <c r="AN854" s="471"/>
      <c r="AO854" s="471"/>
      <c r="AP854" s="471"/>
      <c r="AQ854" s="471"/>
      <c r="AR854" s="471"/>
      <c r="AS854" s="471"/>
      <c r="AT854" s="471"/>
      <c r="AU854" s="471"/>
      <c r="AV854" s="471"/>
      <c r="AW854" s="471"/>
    </row>
    <row r="855" spans="2:49" x14ac:dyDescent="0.25">
      <c r="B855" s="474"/>
      <c r="C855" s="474"/>
      <c r="D855" s="474"/>
      <c r="E855" s="474"/>
      <c r="F855" s="474"/>
      <c r="G855" s="471"/>
      <c r="H855" s="471"/>
      <c r="I855" s="471"/>
      <c r="J855" s="471"/>
      <c r="AE855" s="471"/>
      <c r="AF855" s="471"/>
      <c r="AG855" s="471"/>
      <c r="AH855" s="471"/>
      <c r="AI855" s="471"/>
      <c r="AJ855" s="471"/>
      <c r="AK855" s="471"/>
      <c r="AL855" s="471"/>
      <c r="AM855" s="471"/>
      <c r="AN855" s="471"/>
      <c r="AO855" s="471"/>
      <c r="AP855" s="471"/>
      <c r="AQ855" s="471"/>
      <c r="AR855" s="471"/>
      <c r="AS855" s="471"/>
      <c r="AT855" s="471"/>
      <c r="AU855" s="471"/>
      <c r="AV855" s="471"/>
      <c r="AW855" s="471"/>
    </row>
    <row r="856" spans="2:49" x14ac:dyDescent="0.25">
      <c r="G856" s="471"/>
      <c r="H856" s="471"/>
      <c r="I856" s="471"/>
      <c r="J856" s="471"/>
      <c r="AE856" s="471"/>
      <c r="AF856" s="471"/>
      <c r="AG856" s="471"/>
      <c r="AH856" s="471"/>
      <c r="AI856" s="471"/>
      <c r="AJ856" s="471"/>
      <c r="AK856" s="471"/>
      <c r="AL856" s="471"/>
      <c r="AM856" s="471"/>
      <c r="AN856" s="471"/>
      <c r="AO856" s="471"/>
      <c r="AP856" s="471"/>
      <c r="AQ856" s="471"/>
      <c r="AR856" s="471"/>
      <c r="AS856" s="471"/>
      <c r="AT856" s="471"/>
      <c r="AU856" s="471"/>
      <c r="AV856" s="471"/>
      <c r="AW856" s="471"/>
    </row>
    <row r="857" spans="2:49" x14ac:dyDescent="0.25">
      <c r="B857" s="474"/>
      <c r="C857" s="474"/>
      <c r="D857" s="474"/>
      <c r="E857" s="474"/>
      <c r="F857" s="474"/>
      <c r="G857" s="471"/>
      <c r="H857" s="471"/>
      <c r="I857" s="471"/>
      <c r="J857" s="471"/>
      <c r="AE857" s="471"/>
      <c r="AF857" s="471"/>
      <c r="AG857" s="471"/>
      <c r="AH857" s="471"/>
      <c r="AI857" s="471"/>
      <c r="AJ857" s="471"/>
      <c r="AK857" s="471"/>
      <c r="AL857" s="471"/>
      <c r="AM857" s="471"/>
      <c r="AN857" s="471"/>
      <c r="AO857" s="471"/>
      <c r="AP857" s="471"/>
      <c r="AQ857" s="471"/>
      <c r="AR857" s="471"/>
      <c r="AS857" s="471"/>
      <c r="AT857" s="471"/>
      <c r="AU857" s="471"/>
      <c r="AV857" s="471"/>
      <c r="AW857" s="471"/>
    </row>
    <row r="858" spans="2:49" x14ac:dyDescent="0.25">
      <c r="G858" s="471"/>
      <c r="H858" s="471"/>
      <c r="I858" s="471"/>
      <c r="J858" s="471"/>
      <c r="AE858" s="471"/>
      <c r="AF858" s="471"/>
      <c r="AG858" s="471"/>
      <c r="AH858" s="471"/>
      <c r="AI858" s="471"/>
      <c r="AJ858" s="471"/>
      <c r="AK858" s="471"/>
      <c r="AL858" s="471"/>
      <c r="AM858" s="471"/>
      <c r="AN858" s="471"/>
      <c r="AO858" s="471"/>
      <c r="AP858" s="471"/>
      <c r="AQ858" s="471"/>
      <c r="AR858" s="471"/>
      <c r="AS858" s="471"/>
      <c r="AT858" s="471"/>
      <c r="AU858" s="471"/>
      <c r="AV858" s="471"/>
      <c r="AW858" s="471"/>
    </row>
    <row r="859" spans="2:49" x14ac:dyDescent="0.25">
      <c r="B859" s="474"/>
      <c r="C859" s="474"/>
      <c r="D859" s="474"/>
      <c r="E859" s="474"/>
      <c r="F859" s="474"/>
      <c r="G859" s="471"/>
      <c r="H859" s="471"/>
      <c r="I859" s="471"/>
      <c r="J859" s="471"/>
      <c r="AE859" s="471"/>
      <c r="AF859" s="471"/>
      <c r="AG859" s="471"/>
      <c r="AH859" s="471"/>
      <c r="AI859" s="471"/>
      <c r="AJ859" s="471"/>
      <c r="AK859" s="471"/>
      <c r="AL859" s="471"/>
      <c r="AM859" s="471"/>
      <c r="AN859" s="471"/>
      <c r="AO859" s="471"/>
      <c r="AP859" s="471"/>
      <c r="AQ859" s="471"/>
      <c r="AR859" s="471"/>
      <c r="AS859" s="471"/>
      <c r="AT859" s="471"/>
      <c r="AU859" s="471"/>
      <c r="AV859" s="471"/>
      <c r="AW859" s="471"/>
    </row>
    <row r="861" spans="2:49" x14ac:dyDescent="0.25">
      <c r="B861" s="474"/>
      <c r="C861" s="474"/>
      <c r="D861" s="474"/>
      <c r="E861" s="474"/>
      <c r="F861" s="474"/>
    </row>
    <row r="863" spans="2:49" x14ac:dyDescent="0.25">
      <c r="B863" s="474"/>
      <c r="C863" s="474"/>
      <c r="D863" s="474"/>
      <c r="E863" s="474"/>
      <c r="F863" s="474"/>
    </row>
    <row r="865" spans="2:6" x14ac:dyDescent="0.25">
      <c r="B865" s="474"/>
      <c r="C865" s="474"/>
      <c r="D865" s="474"/>
      <c r="E865" s="474"/>
      <c r="F865" s="474"/>
    </row>
    <row r="867" spans="2:6" x14ac:dyDescent="0.25">
      <c r="B867" s="474"/>
      <c r="C867" s="474"/>
      <c r="D867" s="474"/>
      <c r="E867" s="474"/>
      <c r="F867" s="474"/>
    </row>
    <row r="869" spans="2:6" x14ac:dyDescent="0.25">
      <c r="B869" s="474"/>
      <c r="C869" s="474"/>
      <c r="D869" s="474"/>
      <c r="E869" s="474"/>
      <c r="F869" s="474"/>
    </row>
    <row r="871" spans="2:6" x14ac:dyDescent="0.25">
      <c r="B871" s="474"/>
      <c r="C871" s="474"/>
      <c r="D871" s="474"/>
      <c r="E871" s="474"/>
      <c r="F871" s="474"/>
    </row>
    <row r="873" spans="2:6" x14ac:dyDescent="0.25">
      <c r="B873" s="474"/>
      <c r="C873" s="474"/>
      <c r="D873" s="474"/>
      <c r="E873" s="474"/>
      <c r="F873" s="474"/>
    </row>
    <row r="875" spans="2:6" x14ac:dyDescent="0.25">
      <c r="B875" s="474"/>
      <c r="C875" s="474"/>
      <c r="D875" s="474"/>
      <c r="E875" s="474"/>
      <c r="F875" s="474"/>
    </row>
    <row r="877" spans="2:6" x14ac:dyDescent="0.25">
      <c r="B877" s="474"/>
      <c r="C877" s="474"/>
      <c r="D877" s="474"/>
      <c r="E877" s="474"/>
      <c r="F877" s="474"/>
    </row>
    <row r="879" spans="2:6" x14ac:dyDescent="0.25">
      <c r="B879" s="474"/>
      <c r="C879" s="474"/>
      <c r="D879" s="474"/>
      <c r="E879" s="474"/>
      <c r="F879" s="474"/>
    </row>
    <row r="881" spans="2:6" x14ac:dyDescent="0.25">
      <c r="B881" s="474"/>
      <c r="C881" s="474"/>
      <c r="D881" s="474"/>
      <c r="E881" s="474"/>
      <c r="F881" s="474"/>
    </row>
    <row r="882" spans="2:6" x14ac:dyDescent="0.25">
      <c r="B882" s="474"/>
      <c r="C882" s="474"/>
      <c r="D882" s="474"/>
      <c r="E882" s="474"/>
      <c r="F882" s="474"/>
    </row>
    <row r="884" spans="2:6" x14ac:dyDescent="0.25">
      <c r="B884" s="474"/>
      <c r="C884" s="474"/>
      <c r="D884" s="474"/>
      <c r="E884" s="474"/>
      <c r="F884" s="474"/>
    </row>
    <row r="886" spans="2:6" x14ac:dyDescent="0.25">
      <c r="B886" s="474"/>
      <c r="C886" s="474"/>
      <c r="D886" s="474"/>
      <c r="E886" s="474"/>
      <c r="F886" s="474"/>
    </row>
    <row r="888" spans="2:6" x14ac:dyDescent="0.25">
      <c r="B888" s="474"/>
      <c r="C888" s="474"/>
      <c r="D888" s="474"/>
      <c r="E888" s="474"/>
      <c r="F888" s="474"/>
    </row>
    <row r="890" spans="2:6" x14ac:dyDescent="0.25">
      <c r="B890" s="474"/>
      <c r="C890" s="474"/>
      <c r="D890" s="474"/>
      <c r="E890" s="474"/>
      <c r="F890" s="474"/>
    </row>
    <row r="892" spans="2:6" x14ac:dyDescent="0.25">
      <c r="B892" s="474"/>
      <c r="C892" s="474"/>
      <c r="D892" s="474"/>
      <c r="E892" s="474"/>
      <c r="F892" s="474"/>
    </row>
    <row r="894" spans="2:6" x14ac:dyDescent="0.25">
      <c r="B894" s="474"/>
      <c r="C894" s="474"/>
      <c r="D894" s="474"/>
      <c r="E894" s="474"/>
      <c r="F894" s="474"/>
    </row>
    <row r="896" spans="2:6" x14ac:dyDescent="0.25">
      <c r="B896" s="474"/>
      <c r="C896" s="474"/>
      <c r="D896" s="474"/>
      <c r="E896" s="474"/>
      <c r="F896" s="474"/>
    </row>
    <row r="898" spans="2:6" x14ac:dyDescent="0.25">
      <c r="B898" s="474"/>
      <c r="C898" s="474"/>
      <c r="D898" s="474"/>
      <c r="E898" s="474"/>
      <c r="F898" s="474"/>
    </row>
    <row r="900" spans="2:6" x14ac:dyDescent="0.25">
      <c r="B900" s="474"/>
      <c r="C900" s="474"/>
      <c r="D900" s="474"/>
      <c r="E900" s="474"/>
      <c r="F900" s="474"/>
    </row>
    <row r="902" spans="2:6" x14ac:dyDescent="0.25">
      <c r="B902" s="474"/>
      <c r="C902" s="474"/>
      <c r="D902" s="474"/>
      <c r="E902" s="474"/>
      <c r="F902" s="474"/>
    </row>
    <row r="904" spans="2:6" x14ac:dyDescent="0.25">
      <c r="B904" s="474"/>
      <c r="C904" s="474"/>
      <c r="D904" s="474"/>
      <c r="E904" s="474"/>
      <c r="F904" s="474"/>
    </row>
    <row r="906" spans="2:6" x14ac:dyDescent="0.25">
      <c r="B906" s="474"/>
      <c r="C906" s="474"/>
      <c r="D906" s="474"/>
      <c r="E906" s="474"/>
      <c r="F906" s="474"/>
    </row>
    <row r="908" spans="2:6" x14ac:dyDescent="0.25">
      <c r="B908" s="474"/>
      <c r="C908" s="474"/>
      <c r="D908" s="474"/>
      <c r="E908" s="474"/>
      <c r="F908" s="474"/>
    </row>
    <row r="910" spans="2:6" x14ac:dyDescent="0.25">
      <c r="B910" s="474"/>
      <c r="C910" s="474"/>
      <c r="D910" s="474"/>
      <c r="E910" s="474"/>
      <c r="F910" s="474"/>
    </row>
    <row r="912" spans="2:6" x14ac:dyDescent="0.25">
      <c r="B912" s="474"/>
      <c r="C912" s="474"/>
      <c r="D912" s="474"/>
      <c r="E912" s="474"/>
      <c r="F912" s="474"/>
    </row>
    <row r="914" spans="2:6" x14ac:dyDescent="0.25">
      <c r="B914" s="474"/>
      <c r="C914" s="474"/>
      <c r="D914" s="474"/>
      <c r="E914" s="474"/>
      <c r="F914" s="474"/>
    </row>
    <row r="916" spans="2:6" x14ac:dyDescent="0.25">
      <c r="B916" s="474"/>
      <c r="C916" s="474"/>
      <c r="D916" s="474"/>
      <c r="E916" s="474"/>
      <c r="F916" s="474"/>
    </row>
    <row r="917" spans="2:6" x14ac:dyDescent="0.25">
      <c r="B917" s="474"/>
      <c r="C917" s="474"/>
      <c r="D917" s="474"/>
      <c r="E917" s="474"/>
      <c r="F917" s="474"/>
    </row>
    <row r="919" spans="2:6" x14ac:dyDescent="0.25">
      <c r="B919" s="474"/>
      <c r="C919" s="474"/>
      <c r="D919" s="474"/>
      <c r="E919" s="474"/>
      <c r="F919" s="474"/>
    </row>
    <row r="921" spans="2:6" x14ac:dyDescent="0.25">
      <c r="B921" s="474"/>
      <c r="C921" s="474"/>
      <c r="D921" s="474"/>
      <c r="E921" s="474"/>
      <c r="F921" s="474"/>
    </row>
    <row r="923" spans="2:6" x14ac:dyDescent="0.25">
      <c r="B923" s="474"/>
      <c r="C923" s="474"/>
      <c r="D923" s="474"/>
      <c r="E923" s="474"/>
      <c r="F923" s="474"/>
    </row>
    <row r="925" spans="2:6" x14ac:dyDescent="0.25">
      <c r="B925" s="474"/>
      <c r="C925" s="474"/>
      <c r="D925" s="474"/>
      <c r="E925" s="474"/>
      <c r="F925" s="474"/>
    </row>
    <row r="927" spans="2:6" x14ac:dyDescent="0.25">
      <c r="B927" s="474"/>
      <c r="C927" s="474"/>
      <c r="D927" s="474"/>
      <c r="E927" s="474"/>
      <c r="F927" s="474"/>
    </row>
    <row r="929" spans="2:6" x14ac:dyDescent="0.25">
      <c r="B929" s="474"/>
      <c r="C929" s="474"/>
      <c r="D929" s="474"/>
      <c r="E929" s="474"/>
      <c r="F929" s="474"/>
    </row>
    <row r="931" spans="2:6" x14ac:dyDescent="0.25">
      <c r="B931" s="474"/>
      <c r="C931" s="474"/>
      <c r="D931" s="474"/>
      <c r="E931" s="474"/>
      <c r="F931" s="474"/>
    </row>
    <row r="933" spans="2:6" x14ac:dyDescent="0.25">
      <c r="B933" s="474"/>
      <c r="C933" s="474"/>
      <c r="D933" s="474"/>
      <c r="E933" s="474"/>
      <c r="F933" s="474"/>
    </row>
    <row r="935" spans="2:6" x14ac:dyDescent="0.25">
      <c r="B935" s="474"/>
      <c r="C935" s="474"/>
      <c r="D935" s="474"/>
      <c r="E935" s="474"/>
      <c r="F935" s="474"/>
    </row>
    <row r="937" spans="2:6" x14ac:dyDescent="0.25">
      <c r="B937" s="474"/>
      <c r="C937" s="474"/>
      <c r="D937" s="474"/>
      <c r="E937" s="474"/>
      <c r="F937" s="474"/>
    </row>
    <row r="939" spans="2:6" x14ac:dyDescent="0.25">
      <c r="B939" s="474"/>
      <c r="C939" s="474"/>
      <c r="D939" s="474"/>
      <c r="E939" s="474"/>
      <c r="F939" s="474"/>
    </row>
    <row r="941" spans="2:6" x14ac:dyDescent="0.25">
      <c r="B941" s="474"/>
      <c r="C941" s="474"/>
      <c r="D941" s="474"/>
      <c r="E941" s="474"/>
      <c r="F941" s="474"/>
    </row>
    <row r="943" spans="2:6" x14ac:dyDescent="0.25">
      <c r="B943" s="474"/>
      <c r="C943" s="474"/>
      <c r="D943" s="474"/>
      <c r="E943" s="474"/>
      <c r="F943" s="474"/>
    </row>
    <row r="945" spans="2:6" x14ac:dyDescent="0.25">
      <c r="B945" s="474"/>
      <c r="C945" s="474"/>
      <c r="D945" s="474"/>
      <c r="E945" s="474"/>
      <c r="F945" s="474"/>
    </row>
    <row r="947" spans="2:6" x14ac:dyDescent="0.25">
      <c r="B947" s="474"/>
      <c r="C947" s="474"/>
      <c r="D947" s="474"/>
      <c r="E947" s="474"/>
      <c r="F947" s="474"/>
    </row>
    <row r="949" spans="2:6" x14ac:dyDescent="0.25">
      <c r="B949" s="474"/>
      <c r="C949" s="474"/>
      <c r="D949" s="474"/>
      <c r="E949" s="474"/>
      <c r="F949" s="474"/>
    </row>
    <row r="951" spans="2:6" x14ac:dyDescent="0.25">
      <c r="B951" s="474"/>
      <c r="C951" s="474"/>
      <c r="D951" s="474"/>
      <c r="E951" s="474"/>
      <c r="F951" s="474"/>
    </row>
    <row r="952" spans="2:6" x14ac:dyDescent="0.25">
      <c r="B952" s="474"/>
      <c r="C952" s="474"/>
      <c r="D952" s="474"/>
      <c r="E952" s="474"/>
      <c r="F952" s="474"/>
    </row>
    <row r="954" spans="2:6" x14ac:dyDescent="0.25">
      <c r="B954" s="474"/>
      <c r="C954" s="474"/>
      <c r="D954" s="474"/>
      <c r="E954" s="474"/>
      <c r="F954" s="474"/>
    </row>
    <row r="956" spans="2:6" x14ac:dyDescent="0.25">
      <c r="B956" s="474"/>
      <c r="C956" s="474"/>
      <c r="D956" s="474"/>
      <c r="E956" s="474"/>
      <c r="F956" s="474"/>
    </row>
    <row r="958" spans="2:6" x14ac:dyDescent="0.25">
      <c r="B958" s="474"/>
      <c r="C958" s="474"/>
      <c r="D958" s="474"/>
      <c r="E958" s="474"/>
      <c r="F958" s="474"/>
    </row>
    <row r="960" spans="2:6" x14ac:dyDescent="0.25">
      <c r="B960" s="474"/>
      <c r="C960" s="474"/>
      <c r="D960" s="474"/>
      <c r="E960" s="474"/>
      <c r="F960" s="474"/>
    </row>
    <row r="962" spans="2:6" x14ac:dyDescent="0.25">
      <c r="B962" s="474"/>
      <c r="C962" s="474"/>
      <c r="D962" s="474"/>
      <c r="E962" s="474"/>
      <c r="F962" s="474"/>
    </row>
    <row r="964" spans="2:6" x14ac:dyDescent="0.25">
      <c r="B964" s="474"/>
      <c r="C964" s="474"/>
      <c r="D964" s="474"/>
      <c r="E964" s="474"/>
      <c r="F964" s="474"/>
    </row>
    <row r="966" spans="2:6" x14ac:dyDescent="0.25">
      <c r="B966" s="474"/>
      <c r="C966" s="474"/>
      <c r="D966" s="474"/>
      <c r="E966" s="474"/>
      <c r="F966" s="474"/>
    </row>
    <row r="968" spans="2:6" x14ac:dyDescent="0.25">
      <c r="B968" s="474"/>
      <c r="C968" s="474"/>
      <c r="D968" s="474"/>
      <c r="E968" s="474"/>
      <c r="F968" s="474"/>
    </row>
  </sheetData>
  <sheetProtection sheet="1" objects="1" scenarios="1"/>
  <mergeCells count="7">
    <mergeCell ref="C427:F427"/>
    <mergeCell ref="B39:F39"/>
    <mergeCell ref="C40:F40"/>
    <mergeCell ref="C118:F118"/>
    <mergeCell ref="C192:F192"/>
    <mergeCell ref="C267:F267"/>
    <mergeCell ref="C346:F34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2456-6BE9-402E-A99C-D5EEBCC1F409}">
  <sheetPr>
    <tabColor rgb="FF92D050"/>
  </sheetPr>
  <dimension ref="A1:BF676"/>
  <sheetViews>
    <sheetView showGridLines="0" tabSelected="1" zoomScale="80" zoomScaleNormal="80" workbookViewId="0">
      <pane ySplit="35" topLeftCell="A318" activePane="bottomLeft" state="frozen"/>
      <selection pane="bottomLeft" activeCell="C26" sqref="C26"/>
    </sheetView>
  </sheetViews>
  <sheetFormatPr defaultColWidth="8.77734375" defaultRowHeight="14.4" x14ac:dyDescent="0.3"/>
  <cols>
    <col min="1" max="1" width="71.33203125" style="347" customWidth="1"/>
    <col min="2" max="2" width="18.77734375" style="347" customWidth="1"/>
    <col min="3" max="3" width="17.109375" style="347" customWidth="1"/>
    <col min="4" max="4" width="18.77734375" style="347" customWidth="1"/>
    <col min="5" max="5" width="18.109375" style="347" customWidth="1"/>
    <col min="6" max="6" width="21.33203125" style="347" customWidth="1"/>
    <col min="7" max="9" width="18.77734375" style="347" customWidth="1"/>
    <col min="10" max="10" width="10.33203125" style="347" customWidth="1"/>
    <col min="11" max="11" width="22.44140625" style="347" customWidth="1"/>
    <col min="12" max="16384" width="8.77734375" style="347"/>
  </cols>
  <sheetData>
    <row r="1" spans="1:58" x14ac:dyDescent="0.3">
      <c r="A1" s="119" t="s">
        <v>0</v>
      </c>
    </row>
    <row r="2" spans="1:58" ht="36.75" customHeight="1" x14ac:dyDescent="0.3">
      <c r="A2" s="142" t="s">
        <v>2</v>
      </c>
      <c r="B2" s="481" t="str">
        <f>A42</f>
        <v>Alppilakoti</v>
      </c>
      <c r="C2" s="481" t="str">
        <f>A111</f>
        <v>Anninkartanon ryhmäkoti</v>
      </c>
      <c r="D2" s="481" t="str">
        <f>A176</f>
        <v>Paukkulakoti</v>
      </c>
      <c r="E2" s="481" t="str">
        <f>A248</f>
        <v>Perniön palvelu-keskus</v>
      </c>
      <c r="F2" s="481" t="str">
        <f>A333</f>
        <v>Rauha ja Toivokoti</v>
      </c>
      <c r="G2" s="481" t="str">
        <f>A395</f>
        <v>Vuorela</v>
      </c>
      <c r="H2" s="120" t="s">
        <v>3</v>
      </c>
      <c r="I2" s="142" t="s">
        <v>4</v>
      </c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</row>
    <row r="3" spans="1:58" s="482" customFormat="1" ht="14.4" customHeight="1" x14ac:dyDescent="0.3">
      <c r="A3" s="143" t="s">
        <v>5</v>
      </c>
      <c r="B3" s="121">
        <v>19</v>
      </c>
      <c r="C3" s="121">
        <v>16</v>
      </c>
      <c r="D3" s="121">
        <v>78</v>
      </c>
      <c r="E3" s="121">
        <v>20</v>
      </c>
      <c r="F3" s="121">
        <v>13</v>
      </c>
      <c r="G3" s="121">
        <v>21</v>
      </c>
      <c r="H3" s="121">
        <f>SUM(B3:G3)</f>
        <v>167</v>
      </c>
      <c r="I3" s="121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347"/>
      <c r="X3" s="347"/>
      <c r="Y3" s="347"/>
      <c r="Z3" s="347"/>
      <c r="AA3" s="347"/>
      <c r="AB3" s="347"/>
      <c r="AC3" s="34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</row>
    <row r="4" spans="1:58" s="482" customFormat="1" ht="14.4" customHeight="1" x14ac:dyDescent="0.3">
      <c r="A4" s="166" t="s">
        <v>135</v>
      </c>
      <c r="B4" s="122"/>
      <c r="C4" s="483"/>
      <c r="D4" s="122"/>
      <c r="E4" s="122"/>
      <c r="F4" s="122"/>
      <c r="G4" s="122"/>
      <c r="H4" s="122"/>
      <c r="I4" s="122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347"/>
      <c r="X4" s="347"/>
      <c r="Y4" s="347"/>
      <c r="Z4" s="347"/>
      <c r="AA4" s="347"/>
      <c r="AB4" s="347"/>
      <c r="AC4" s="34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</row>
    <row r="5" spans="1:58" s="482" customFormat="1" ht="14.4" customHeight="1" x14ac:dyDescent="0.3">
      <c r="A5" s="163" t="s">
        <v>136</v>
      </c>
      <c r="B5" s="121">
        <v>0.61</v>
      </c>
      <c r="C5" s="484">
        <v>0.41</v>
      </c>
      <c r="D5" s="121">
        <v>0.51</v>
      </c>
      <c r="E5" s="121">
        <v>0.62</v>
      </c>
      <c r="F5" s="121">
        <v>0.57999999999999996</v>
      </c>
      <c r="G5" s="121">
        <v>0.59</v>
      </c>
      <c r="H5" s="123">
        <f>SUMPRODUCT(B5:G5,B3:G3)/H3</f>
        <v>0.54047904191616769</v>
      </c>
      <c r="I5" s="121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347"/>
      <c r="X5" s="347"/>
      <c r="Y5" s="347"/>
      <c r="Z5" s="347"/>
      <c r="AA5" s="347"/>
      <c r="AB5" s="347"/>
      <c r="AC5" s="34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</row>
    <row r="6" spans="1:58" ht="14.4" customHeight="1" x14ac:dyDescent="0.3">
      <c r="A6" s="171" t="s">
        <v>11</v>
      </c>
      <c r="B6" s="485">
        <f>-D50</f>
        <v>740910</v>
      </c>
      <c r="C6" s="486">
        <f>-D118</f>
        <v>624761</v>
      </c>
      <c r="D6" s="487">
        <f>-D185</f>
        <v>3037828</v>
      </c>
      <c r="E6" s="486">
        <f>-D265</f>
        <v>712497</v>
      </c>
      <c r="F6" s="487">
        <f>-D341</f>
        <v>513156</v>
      </c>
      <c r="G6" s="486">
        <f>-D402</f>
        <v>803676</v>
      </c>
      <c r="H6" s="487">
        <f>SUM(B6:G6)</f>
        <v>6432828</v>
      </c>
      <c r="I6" s="488">
        <f t="shared" ref="I6:I15" si="0">H6/$H$23</f>
        <v>108.79798939051709</v>
      </c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</row>
    <row r="7" spans="1:58" ht="14.4" customHeight="1" x14ac:dyDescent="0.3">
      <c r="A7" s="177" t="s">
        <v>12</v>
      </c>
      <c r="B7" s="489"/>
      <c r="C7" s="490"/>
      <c r="D7" s="491"/>
      <c r="E7" s="490"/>
      <c r="F7" s="491"/>
      <c r="G7" s="490"/>
      <c r="H7" s="491"/>
      <c r="I7" s="492">
        <f t="shared" si="0"/>
        <v>0</v>
      </c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</row>
    <row r="8" spans="1:58" x14ac:dyDescent="0.3">
      <c r="A8" s="183" t="s">
        <v>13</v>
      </c>
      <c r="B8" s="493">
        <f>-D66</f>
        <v>124407</v>
      </c>
      <c r="C8" s="494">
        <f>-D131</f>
        <v>93273</v>
      </c>
      <c r="D8" s="495">
        <f>-D204</f>
        <v>502008</v>
      </c>
      <c r="E8" s="494">
        <f>-D279</f>
        <v>145007</v>
      </c>
      <c r="F8" s="495">
        <f>-D354</f>
        <v>108016</v>
      </c>
      <c r="G8" s="494">
        <f>-D419</f>
        <v>148687</v>
      </c>
      <c r="H8" s="495">
        <f>SUM(B8:G8)</f>
        <v>1121398</v>
      </c>
      <c r="I8" s="496">
        <f t="shared" si="0"/>
        <v>18.96612931459493</v>
      </c>
      <c r="J8" s="156"/>
      <c r="K8" s="156"/>
      <c r="L8" s="156"/>
      <c r="M8" s="156"/>
      <c r="N8" s="156"/>
      <c r="O8" s="156"/>
      <c r="P8" s="157"/>
      <c r="Q8" s="157"/>
      <c r="R8" s="157"/>
      <c r="S8" s="157"/>
      <c r="T8" s="157"/>
      <c r="U8" s="157"/>
      <c r="V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</row>
    <row r="9" spans="1:58" x14ac:dyDescent="0.3">
      <c r="A9" s="177" t="s">
        <v>14</v>
      </c>
      <c r="B9" s="489"/>
      <c r="C9" s="490"/>
      <c r="D9" s="491"/>
      <c r="E9" s="490"/>
      <c r="F9" s="491"/>
      <c r="G9" s="490"/>
      <c r="H9" s="491"/>
      <c r="I9" s="492">
        <f t="shared" si="0"/>
        <v>0</v>
      </c>
      <c r="J9" s="156"/>
      <c r="K9" s="156"/>
      <c r="L9" s="156"/>
      <c r="M9" s="156"/>
      <c r="N9" s="156"/>
      <c r="O9" s="156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</row>
    <row r="10" spans="1:58" x14ac:dyDescent="0.3">
      <c r="A10" s="183" t="s">
        <v>16</v>
      </c>
      <c r="B10" s="493">
        <f>-D83</f>
        <v>38644</v>
      </c>
      <c r="C10" s="494">
        <f>-D145</f>
        <v>47109</v>
      </c>
      <c r="D10" s="495">
        <f>-D218</f>
        <v>143431</v>
      </c>
      <c r="E10" s="494">
        <f>-D296</f>
        <v>35903</v>
      </c>
      <c r="F10" s="495">
        <f>-D368</f>
        <v>31804</v>
      </c>
      <c r="G10" s="494">
        <f>-D435</f>
        <v>34381</v>
      </c>
      <c r="H10" s="495">
        <f>SUM(B10:G10)</f>
        <v>331272</v>
      </c>
      <c r="I10" s="496">
        <f t="shared" si="0"/>
        <v>5.6027811627134092</v>
      </c>
      <c r="J10" s="156"/>
      <c r="K10" s="156"/>
      <c r="L10" s="156"/>
      <c r="M10" s="156"/>
      <c r="N10" s="156"/>
      <c r="O10" s="156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</row>
    <row r="11" spans="1:58" x14ac:dyDescent="0.3">
      <c r="A11" s="177" t="s">
        <v>359</v>
      </c>
      <c r="B11" s="489">
        <f>-D96</f>
        <v>66630</v>
      </c>
      <c r="C11" s="490">
        <f>-D156</f>
        <v>41128</v>
      </c>
      <c r="D11" s="491">
        <f>-D232</f>
        <v>407867</v>
      </c>
      <c r="E11" s="490">
        <f>-D309</f>
        <v>174576</v>
      </c>
      <c r="F11" s="491">
        <f>-D379</f>
        <v>77523</v>
      </c>
      <c r="G11" s="490">
        <f>-D447</f>
        <v>149555</v>
      </c>
      <c r="H11" s="491">
        <f>SUM(B11:G11)</f>
        <v>917279</v>
      </c>
      <c r="I11" s="492">
        <f t="shared" si="0"/>
        <v>15.513878330050815</v>
      </c>
      <c r="J11" s="156"/>
      <c r="K11" s="156"/>
      <c r="L11" s="156"/>
      <c r="M11" s="156"/>
      <c r="N11" s="156"/>
      <c r="O11" s="156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</row>
    <row r="12" spans="1:58" x14ac:dyDescent="0.3">
      <c r="A12" s="183" t="s">
        <v>18</v>
      </c>
      <c r="B12" s="493">
        <f>-(D97+D99)</f>
        <v>335</v>
      </c>
      <c r="C12" s="494">
        <f>-(D157+D159+D160)</f>
        <v>980</v>
      </c>
      <c r="D12" s="495">
        <f>-(D233+D235+D236)</f>
        <v>13362</v>
      </c>
      <c r="E12" s="494">
        <f>-(D310+D311+D312)</f>
        <v>546</v>
      </c>
      <c r="F12" s="495">
        <f>-(D380+D381+D382)</f>
        <v>4267</v>
      </c>
      <c r="G12" s="494">
        <f>-(D448+D449+D450)</f>
        <v>4004</v>
      </c>
      <c r="H12" s="495">
        <f>SUM(B12:G12)</f>
        <v>23494</v>
      </c>
      <c r="I12" s="496">
        <f t="shared" si="0"/>
        <v>0.39735244945781367</v>
      </c>
      <c r="J12" s="156"/>
      <c r="K12" s="156"/>
      <c r="L12" s="156"/>
      <c r="M12" s="156"/>
      <c r="N12" s="156"/>
      <c r="O12" s="156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</row>
    <row r="13" spans="1:58" x14ac:dyDescent="0.3">
      <c r="A13" s="177" t="s">
        <v>19</v>
      </c>
      <c r="B13" s="497"/>
      <c r="C13" s="498"/>
      <c r="D13" s="497"/>
      <c r="E13" s="498">
        <f>-D316</f>
        <v>78</v>
      </c>
      <c r="F13" s="497"/>
      <c r="G13" s="498">
        <f>-D453</f>
        <v>44</v>
      </c>
      <c r="H13" s="497">
        <f>SUM(B13:G13)</f>
        <v>122</v>
      </c>
      <c r="I13" s="499">
        <f t="shared" si="0"/>
        <v>2.0633778340790527E-3</v>
      </c>
      <c r="J13" s="156"/>
      <c r="K13" s="156"/>
      <c r="L13" s="156"/>
      <c r="M13" s="156"/>
      <c r="N13" s="156"/>
      <c r="O13" s="156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</row>
    <row r="14" spans="1:58" x14ac:dyDescent="0.3">
      <c r="A14" s="183" t="s">
        <v>20</v>
      </c>
      <c r="B14" s="500"/>
      <c r="C14" s="501"/>
      <c r="D14" s="500"/>
      <c r="E14" s="501"/>
      <c r="F14" s="500"/>
      <c r="G14" s="501"/>
      <c r="H14" s="500"/>
      <c r="I14" s="502">
        <f t="shared" si="0"/>
        <v>0</v>
      </c>
      <c r="J14" s="156"/>
      <c r="K14" s="156"/>
      <c r="L14" s="156"/>
      <c r="M14" s="156"/>
      <c r="N14" s="156"/>
      <c r="O14" s="156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</row>
    <row r="15" spans="1:58" ht="15" thickBot="1" x14ac:dyDescent="0.35">
      <c r="A15" s="503" t="s">
        <v>15</v>
      </c>
      <c r="B15" s="504">
        <f>-D101</f>
        <v>32284</v>
      </c>
      <c r="C15" s="505">
        <f>-D162</f>
        <v>26369</v>
      </c>
      <c r="D15" s="506">
        <f>-D238</f>
        <v>131263</v>
      </c>
      <c r="E15" s="505">
        <f>-D315</f>
        <v>36790</v>
      </c>
      <c r="F15" s="506">
        <f>-D384</f>
        <v>33255</v>
      </c>
      <c r="G15" s="505">
        <f>-D452</f>
        <v>33790</v>
      </c>
      <c r="H15" s="506">
        <f>SUM(B15:G15)</f>
        <v>293751</v>
      </c>
      <c r="I15" s="507">
        <f t="shared" si="0"/>
        <v>4.968191001135704</v>
      </c>
      <c r="J15" s="156"/>
      <c r="K15" s="156"/>
      <c r="L15" s="156"/>
      <c r="M15" s="156"/>
      <c r="N15" s="156"/>
      <c r="O15" s="156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</row>
    <row r="16" spans="1:58" x14ac:dyDescent="0.3">
      <c r="A16" s="508" t="s">
        <v>21</v>
      </c>
      <c r="B16" s="124">
        <f>SUM(B6:B15)</f>
        <v>1003210</v>
      </c>
      <c r="C16" s="509">
        <f t="shared" ref="C16:G16" si="1">SUM(C6:C15)</f>
        <v>833620</v>
      </c>
      <c r="D16" s="124">
        <f t="shared" si="1"/>
        <v>4235759</v>
      </c>
      <c r="E16" s="509">
        <f t="shared" si="1"/>
        <v>1105397</v>
      </c>
      <c r="F16" s="124">
        <f t="shared" si="1"/>
        <v>768021</v>
      </c>
      <c r="G16" s="509">
        <f t="shared" si="1"/>
        <v>1174137</v>
      </c>
      <c r="H16" s="124">
        <f>SUM(H6:H15)</f>
        <v>9120144</v>
      </c>
      <c r="I16" s="125">
        <f>SUM(I6:I15)</f>
        <v>154.24838502630382</v>
      </c>
      <c r="J16" s="156"/>
      <c r="K16" s="156"/>
      <c r="L16" s="156"/>
      <c r="M16" s="156"/>
      <c r="N16" s="156"/>
      <c r="O16" s="156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</row>
    <row r="17" spans="1:58" s="119" customFormat="1" ht="14.4" customHeight="1" x14ac:dyDescent="0.3">
      <c r="A17" s="510" t="s">
        <v>138</v>
      </c>
      <c r="B17" s="511">
        <f t="shared" ref="B17:H17" si="2">B16/B23</f>
        <v>149.13296516251793</v>
      </c>
      <c r="C17" s="512">
        <f t="shared" si="2"/>
        <v>147.15788730405311</v>
      </c>
      <c r="D17" s="511">
        <f t="shared" si="2"/>
        <v>153.38116809519155</v>
      </c>
      <c r="E17" s="512">
        <f t="shared" si="2"/>
        <v>156.10747069622934</v>
      </c>
      <c r="F17" s="511">
        <f t="shared" si="2"/>
        <v>166.86495823058456</v>
      </c>
      <c r="G17" s="512">
        <f t="shared" si="2"/>
        <v>157.91918009966307</v>
      </c>
      <c r="H17" s="511">
        <f t="shared" si="2"/>
        <v>154.24838502630385</v>
      </c>
      <c r="I17" s="513"/>
      <c r="J17" s="156"/>
      <c r="K17" s="156"/>
      <c r="L17" s="156"/>
      <c r="M17" s="156"/>
      <c r="N17" s="156"/>
      <c r="O17" s="156"/>
      <c r="AD17" s="514"/>
      <c r="AE17" s="514"/>
      <c r="AF17" s="514"/>
      <c r="AG17" s="514"/>
      <c r="AH17" s="514"/>
      <c r="AI17" s="514"/>
      <c r="AJ17" s="514"/>
      <c r="AK17" s="514"/>
      <c r="AL17" s="514"/>
      <c r="AM17" s="514"/>
      <c r="AN17" s="514"/>
      <c r="AO17" s="514"/>
      <c r="AP17" s="514"/>
      <c r="AQ17" s="514"/>
      <c r="AR17" s="514"/>
      <c r="AS17" s="514"/>
      <c r="AT17" s="514"/>
      <c r="AU17" s="514"/>
      <c r="AV17" s="514"/>
      <c r="AW17" s="514"/>
      <c r="AX17" s="514"/>
      <c r="AY17" s="514"/>
      <c r="AZ17" s="514"/>
      <c r="BA17" s="514"/>
      <c r="BB17" s="514"/>
      <c r="BC17" s="514"/>
      <c r="BD17" s="514"/>
      <c r="BE17" s="514"/>
      <c r="BF17" s="514"/>
    </row>
    <row r="18" spans="1:58" ht="14.4" customHeight="1" x14ac:dyDescent="0.3">
      <c r="A18" s="183" t="s">
        <v>23</v>
      </c>
      <c r="B18" s="493">
        <f>D47</f>
        <v>29737</v>
      </c>
      <c r="C18" s="494">
        <f>D115</f>
        <v>61370</v>
      </c>
      <c r="D18" s="493">
        <f>D183</f>
        <v>239351</v>
      </c>
      <c r="E18" s="515">
        <f>D263</f>
        <v>81679</v>
      </c>
      <c r="F18" s="495">
        <f>D339</f>
        <v>48773</v>
      </c>
      <c r="G18" s="494">
        <f>D400</f>
        <v>87145</v>
      </c>
      <c r="H18" s="495">
        <f>SUM(B18:G18)</f>
        <v>548055</v>
      </c>
      <c r="I18" s="496">
        <f>H18/H23</f>
        <v>9.2692175316081578</v>
      </c>
      <c r="J18" s="156"/>
      <c r="K18" s="156"/>
      <c r="L18" s="156"/>
      <c r="M18" s="156"/>
      <c r="N18" s="156"/>
      <c r="O18" s="156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</row>
    <row r="19" spans="1:58" ht="20.100000000000001" customHeight="1" x14ac:dyDescent="0.3">
      <c r="A19" s="246" t="s">
        <v>30</v>
      </c>
      <c r="B19" s="516">
        <f t="shared" ref="B19:H19" si="3">B11-B18</f>
        <v>36893</v>
      </c>
      <c r="C19" s="517">
        <f t="shared" si="3"/>
        <v>-20242</v>
      </c>
      <c r="D19" s="516">
        <f t="shared" si="3"/>
        <v>168516</v>
      </c>
      <c r="E19" s="518">
        <f t="shared" si="3"/>
        <v>92897</v>
      </c>
      <c r="F19" s="519">
        <f t="shared" si="3"/>
        <v>28750</v>
      </c>
      <c r="G19" s="517">
        <f t="shared" si="3"/>
        <v>62410</v>
      </c>
      <c r="H19" s="519">
        <f t="shared" si="3"/>
        <v>369224</v>
      </c>
      <c r="I19" s="520"/>
      <c r="J19" s="156"/>
      <c r="K19" s="156"/>
      <c r="L19" s="156"/>
      <c r="M19" s="156"/>
      <c r="N19" s="156"/>
      <c r="O19" s="156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</row>
    <row r="20" spans="1:58" ht="14.4" customHeight="1" x14ac:dyDescent="0.3">
      <c r="A20" s="177" t="s">
        <v>31</v>
      </c>
      <c r="B20" s="489">
        <f t="shared" ref="B20:H20" si="4">B18/(B3*12)</f>
        <v>130.42543859649123</v>
      </c>
      <c r="C20" s="521">
        <f t="shared" si="4"/>
        <v>319.63541666666669</v>
      </c>
      <c r="D20" s="489">
        <f t="shared" si="4"/>
        <v>255.71688034188034</v>
      </c>
      <c r="E20" s="521">
        <f t="shared" si="4"/>
        <v>340.32916666666665</v>
      </c>
      <c r="F20" s="489">
        <f t="shared" si="4"/>
        <v>312.64743589743591</v>
      </c>
      <c r="G20" s="521">
        <f t="shared" si="4"/>
        <v>345.81349206349205</v>
      </c>
      <c r="H20" s="489">
        <f t="shared" si="4"/>
        <v>273.48053892215569</v>
      </c>
      <c r="I20" s="522"/>
      <c r="J20" s="156"/>
      <c r="K20" s="156"/>
      <c r="L20" s="156"/>
      <c r="M20" s="156"/>
      <c r="N20" s="156"/>
      <c r="O20" s="156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</row>
    <row r="21" spans="1:58" ht="14.4" customHeight="1" x14ac:dyDescent="0.3">
      <c r="A21" s="183" t="s">
        <v>32</v>
      </c>
      <c r="B21" s="493">
        <f t="shared" ref="B21:H21" si="5">B16-B18</f>
        <v>973473</v>
      </c>
      <c r="C21" s="515">
        <f t="shared" si="5"/>
        <v>772250</v>
      </c>
      <c r="D21" s="493">
        <f t="shared" si="5"/>
        <v>3996408</v>
      </c>
      <c r="E21" s="515">
        <f t="shared" si="5"/>
        <v>1023718</v>
      </c>
      <c r="F21" s="493">
        <f t="shared" si="5"/>
        <v>719248</v>
      </c>
      <c r="G21" s="515">
        <f t="shared" si="5"/>
        <v>1086992</v>
      </c>
      <c r="H21" s="493">
        <f t="shared" si="5"/>
        <v>8572089</v>
      </c>
      <c r="I21" s="523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</row>
    <row r="22" spans="1:58" s="119" customFormat="1" ht="20.100000000000001" customHeight="1" x14ac:dyDescent="0.3">
      <c r="A22" s="433" t="s">
        <v>139</v>
      </c>
      <c r="B22" s="524">
        <f t="shared" ref="B22:H22" si="6">B21/B23</f>
        <v>144.71238822943533</v>
      </c>
      <c r="C22" s="525">
        <f t="shared" si="6"/>
        <v>136.32431859906794</v>
      </c>
      <c r="D22" s="524">
        <f t="shared" si="6"/>
        <v>144.71402344301654</v>
      </c>
      <c r="E22" s="525">
        <f t="shared" si="6"/>
        <v>144.57251800593136</v>
      </c>
      <c r="F22" s="524">
        <f t="shared" si="6"/>
        <v>156.26823677663955</v>
      </c>
      <c r="G22" s="525">
        <f t="shared" si="6"/>
        <v>146.19834432855191</v>
      </c>
      <c r="H22" s="524">
        <f t="shared" si="6"/>
        <v>144.97916749469567</v>
      </c>
      <c r="I22" s="526"/>
      <c r="AD22" s="514"/>
      <c r="AE22" s="514"/>
      <c r="AF22" s="514"/>
      <c r="AG22" s="514"/>
      <c r="AH22" s="514"/>
      <c r="AI22" s="514"/>
      <c r="AJ22" s="514"/>
      <c r="AK22" s="514"/>
      <c r="AL22" s="514"/>
      <c r="AM22" s="514"/>
      <c r="AN22" s="514"/>
      <c r="AO22" s="514"/>
      <c r="AP22" s="514"/>
      <c r="AQ22" s="514"/>
      <c r="AR22" s="514"/>
      <c r="AS22" s="514"/>
      <c r="AT22" s="514"/>
      <c r="AU22" s="514"/>
      <c r="AV22" s="514"/>
      <c r="AW22" s="514"/>
      <c r="AX22" s="514"/>
      <c r="AY22" s="514"/>
      <c r="AZ22" s="514"/>
      <c r="BA22" s="514"/>
      <c r="BB22" s="514"/>
      <c r="BC22" s="514"/>
      <c r="BD22" s="514"/>
      <c r="BE22" s="514"/>
      <c r="BF22" s="514"/>
    </row>
    <row r="23" spans="1:58" ht="14.4" customHeight="1" x14ac:dyDescent="0.3">
      <c r="A23" s="409" t="s">
        <v>34</v>
      </c>
      <c r="B23" s="527">
        <f t="shared" ref="B23:G23" si="7">365*B3*B24</f>
        <v>6726.95</v>
      </c>
      <c r="C23" s="528">
        <f t="shared" si="7"/>
        <v>5664.8</v>
      </c>
      <c r="D23" s="527">
        <f t="shared" si="7"/>
        <v>27615.899999999998</v>
      </c>
      <c r="E23" s="528">
        <f t="shared" si="7"/>
        <v>7081</v>
      </c>
      <c r="F23" s="527">
        <f t="shared" si="7"/>
        <v>4602.6499999999996</v>
      </c>
      <c r="G23" s="528">
        <f t="shared" si="7"/>
        <v>7435.05</v>
      </c>
      <c r="H23" s="529">
        <f>SUM(B23:G23)</f>
        <v>59126.35</v>
      </c>
      <c r="I23" s="530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</row>
    <row r="24" spans="1:58" ht="14.4" customHeight="1" x14ac:dyDescent="0.3">
      <c r="A24" s="255" t="s">
        <v>36</v>
      </c>
      <c r="B24" s="531">
        <v>0.97</v>
      </c>
      <c r="C24" s="532">
        <v>0.97</v>
      </c>
      <c r="D24" s="531">
        <v>0.97</v>
      </c>
      <c r="E24" s="532">
        <v>0.97</v>
      </c>
      <c r="F24" s="531">
        <v>0.97</v>
      </c>
      <c r="G24" s="532">
        <v>0.97</v>
      </c>
      <c r="H24" s="531">
        <v>0.97</v>
      </c>
      <c r="I24" s="533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</row>
    <row r="25" spans="1:58" ht="14.4" customHeight="1" x14ac:dyDescent="0.3">
      <c r="A25" s="409" t="s">
        <v>142</v>
      </c>
      <c r="B25" s="534">
        <f>(D44+D45)/B23</f>
        <v>30.889779171838651</v>
      </c>
      <c r="C25" s="535">
        <f>(D114+D113)/C23</f>
        <v>35.022242621098712</v>
      </c>
      <c r="D25" s="534">
        <f>(D179+D180)/D23</f>
        <v>31.631306602355892</v>
      </c>
      <c r="E25" s="535">
        <f>(D260+D261)/E23</f>
        <v>30.002118344866545</v>
      </c>
      <c r="F25" s="534">
        <f>(D336+D335)/F23</f>
        <v>32.322900937503398</v>
      </c>
      <c r="G25" s="535">
        <f>(D397+D398)/G23</f>
        <v>28.397119050981498</v>
      </c>
      <c r="H25" s="534">
        <f>SUMPRODUCT(B23:G23,B25:G25)/H23</f>
        <v>31.323851379291973</v>
      </c>
      <c r="I25" s="536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</row>
    <row r="26" spans="1:58" ht="14.4" customHeight="1" x14ac:dyDescent="0.3">
      <c r="A26" s="255" t="s">
        <v>38</v>
      </c>
      <c r="B26" s="537">
        <f>(D48+D46+D43)/B23</f>
        <v>7.0908807111692521E-2</v>
      </c>
      <c r="C26" s="538">
        <f>(D112)/C23</f>
        <v>3.8130207597796922E-2</v>
      </c>
      <c r="D26" s="537">
        <f>(D182+D181+D177)/D23</f>
        <v>0.13687766829978384</v>
      </c>
      <c r="E26" s="538">
        <f>D262/E23</f>
        <v>0.85086852139528313</v>
      </c>
      <c r="F26" s="537">
        <f>(D334+D338+D337)/F23</f>
        <v>0.30591072534300895</v>
      </c>
      <c r="G26" s="538">
        <f>(D396+D399)/G23</f>
        <v>5.6282069387562963</v>
      </c>
      <c r="H26" s="537">
        <f>SUMPRODUCT(B23:G23,B26:G26)/H23</f>
        <v>0.90910397817555122</v>
      </c>
      <c r="I26" s="539"/>
      <c r="AG26" s="119"/>
    </row>
    <row r="27" spans="1:58" ht="14.4" customHeight="1" x14ac:dyDescent="0.3">
      <c r="A27" s="409" t="s">
        <v>39</v>
      </c>
      <c r="B27" s="534">
        <f t="shared" ref="B27:H27" si="8">SUM(B25:B26)</f>
        <v>30.960687978950343</v>
      </c>
      <c r="C27" s="535">
        <f t="shared" si="8"/>
        <v>35.060372828696508</v>
      </c>
      <c r="D27" s="534">
        <f t="shared" si="8"/>
        <v>31.768184270655677</v>
      </c>
      <c r="E27" s="535">
        <f t="shared" si="8"/>
        <v>30.85298686626183</v>
      </c>
      <c r="F27" s="534">
        <f t="shared" si="8"/>
        <v>32.62881166284641</v>
      </c>
      <c r="G27" s="535">
        <f t="shared" si="8"/>
        <v>34.025325989737794</v>
      </c>
      <c r="H27" s="534">
        <f t="shared" si="8"/>
        <v>32.232955357467524</v>
      </c>
      <c r="I27" s="536"/>
      <c r="AG27" s="119"/>
    </row>
    <row r="28" spans="1:58" ht="20.100000000000001" customHeight="1" x14ac:dyDescent="0.3">
      <c r="A28" s="540" t="s">
        <v>40</v>
      </c>
      <c r="B28" s="541">
        <f t="shared" ref="B28:G28" si="9">B22-B27</f>
        <v>113.75170025048499</v>
      </c>
      <c r="C28" s="542">
        <f t="shared" si="9"/>
        <v>101.26394577037144</v>
      </c>
      <c r="D28" s="541">
        <f t="shared" si="9"/>
        <v>112.94583917236086</v>
      </c>
      <c r="E28" s="542">
        <f t="shared" si="9"/>
        <v>113.71953113966953</v>
      </c>
      <c r="F28" s="541">
        <f t="shared" si="9"/>
        <v>123.63942511379315</v>
      </c>
      <c r="G28" s="542">
        <f t="shared" si="9"/>
        <v>112.17301833881412</v>
      </c>
      <c r="H28" s="541">
        <f>H22-H27</f>
        <v>112.74621213722816</v>
      </c>
      <c r="I28" s="543"/>
      <c r="AG28" s="119"/>
    </row>
    <row r="29" spans="1:58" ht="14.4" customHeight="1" x14ac:dyDescent="0.3">
      <c r="A29" s="255" t="s">
        <v>360</v>
      </c>
      <c r="B29" s="537"/>
      <c r="C29" s="538"/>
      <c r="D29" s="537"/>
      <c r="E29" s="538"/>
      <c r="F29" s="537"/>
      <c r="G29" s="538"/>
      <c r="H29" s="537"/>
      <c r="I29" s="539"/>
      <c r="AG29" s="119"/>
    </row>
    <row r="30" spans="1:58" ht="14.4" customHeight="1" x14ac:dyDescent="0.3">
      <c r="A30" s="711" t="s">
        <v>815</v>
      </c>
      <c r="B30" s="534">
        <v>128</v>
      </c>
      <c r="C30" s="535">
        <v>128</v>
      </c>
      <c r="D30" s="534">
        <v>128</v>
      </c>
      <c r="E30" s="535">
        <v>128</v>
      </c>
      <c r="F30" s="534">
        <v>128</v>
      </c>
      <c r="G30" s="535">
        <v>128</v>
      </c>
      <c r="H30" s="534">
        <v>128</v>
      </c>
      <c r="I30" s="536"/>
      <c r="AG30" s="119"/>
    </row>
    <row r="31" spans="1:58" ht="14.4" customHeight="1" x14ac:dyDescent="0.3">
      <c r="A31" s="255" t="s">
        <v>41</v>
      </c>
      <c r="B31" s="537">
        <f>-B30*0.05</f>
        <v>-6.4</v>
      </c>
      <c r="C31" s="538">
        <f t="shared" ref="C31:H31" si="10">-C30*0.05</f>
        <v>-6.4</v>
      </c>
      <c r="D31" s="537">
        <f t="shared" si="10"/>
        <v>-6.4</v>
      </c>
      <c r="E31" s="538">
        <f t="shared" si="10"/>
        <v>-6.4</v>
      </c>
      <c r="F31" s="537">
        <f t="shared" si="10"/>
        <v>-6.4</v>
      </c>
      <c r="G31" s="538">
        <f t="shared" si="10"/>
        <v>-6.4</v>
      </c>
      <c r="H31" s="537">
        <f t="shared" si="10"/>
        <v>-6.4</v>
      </c>
      <c r="I31" s="539"/>
      <c r="AG31" s="119"/>
    </row>
    <row r="32" spans="1:58" ht="14.4" customHeight="1" x14ac:dyDescent="0.3">
      <c r="A32" s="409" t="s">
        <v>42</v>
      </c>
      <c r="B32" s="534">
        <f>B30+B31</f>
        <v>121.6</v>
      </c>
      <c r="C32" s="535">
        <f t="shared" ref="C32:H32" si="11">C30+C31</f>
        <v>121.6</v>
      </c>
      <c r="D32" s="534">
        <f t="shared" si="11"/>
        <v>121.6</v>
      </c>
      <c r="E32" s="535">
        <f t="shared" si="11"/>
        <v>121.6</v>
      </c>
      <c r="F32" s="534">
        <f t="shared" si="11"/>
        <v>121.6</v>
      </c>
      <c r="G32" s="535">
        <f t="shared" si="11"/>
        <v>121.6</v>
      </c>
      <c r="H32" s="534">
        <f t="shared" si="11"/>
        <v>121.6</v>
      </c>
      <c r="I32" s="536"/>
      <c r="AG32" s="119"/>
    </row>
    <row r="33" spans="1:40" ht="14.4" customHeight="1" x14ac:dyDescent="0.3">
      <c r="A33" s="255" t="s">
        <v>43</v>
      </c>
      <c r="B33" s="537">
        <f t="shared" ref="B33:H33" si="12">B22-B32</f>
        <v>23.112388229435339</v>
      </c>
      <c r="C33" s="538">
        <f t="shared" si="12"/>
        <v>14.724318599067942</v>
      </c>
      <c r="D33" s="537">
        <f t="shared" si="12"/>
        <v>23.114023443016549</v>
      </c>
      <c r="E33" s="538">
        <f t="shared" si="12"/>
        <v>22.972518005931363</v>
      </c>
      <c r="F33" s="537">
        <f t="shared" si="12"/>
        <v>34.66823677663956</v>
      </c>
      <c r="G33" s="538">
        <f t="shared" si="12"/>
        <v>24.598344328551917</v>
      </c>
      <c r="H33" s="537">
        <f t="shared" si="12"/>
        <v>23.379167494695679</v>
      </c>
      <c r="I33" s="539"/>
      <c r="AG33" s="119"/>
    </row>
    <row r="34" spans="1:40" ht="14.4" customHeight="1" x14ac:dyDescent="0.3">
      <c r="A34" s="256" t="s">
        <v>44</v>
      </c>
      <c r="B34" s="544">
        <f>B22/B32</f>
        <v>1.1900689821499617</v>
      </c>
      <c r="C34" s="545">
        <f>C22/C32</f>
        <v>1.121088146373914</v>
      </c>
      <c r="D34" s="544">
        <f>D22/D32</f>
        <v>1.1900824296300703</v>
      </c>
      <c r="E34" s="545">
        <f>E22/E32</f>
        <v>1.1889187336014093</v>
      </c>
      <c r="F34" s="544">
        <f t="shared" ref="F34:G34" si="13">F22/F32</f>
        <v>1.2851006313868385</v>
      </c>
      <c r="G34" s="545">
        <f t="shared" si="13"/>
        <v>1.2022890158598019</v>
      </c>
      <c r="H34" s="544">
        <f>H22/H32</f>
        <v>1.192262890581379</v>
      </c>
      <c r="I34" s="546"/>
      <c r="AG34" s="119"/>
    </row>
    <row r="35" spans="1:40" ht="20.100000000000001" customHeight="1" x14ac:dyDescent="0.3">
      <c r="A35" s="260" t="s">
        <v>45</v>
      </c>
      <c r="B35" s="468">
        <f t="shared" ref="B35:G35" si="14">B33*B23</f>
        <v>155475.88000000006</v>
      </c>
      <c r="C35" s="469">
        <f t="shared" si="14"/>
        <v>83410.32000000008</v>
      </c>
      <c r="D35" s="468">
        <f t="shared" si="14"/>
        <v>638314.56000000064</v>
      </c>
      <c r="E35" s="469">
        <f t="shared" si="14"/>
        <v>162668.4</v>
      </c>
      <c r="F35" s="468">
        <f t="shared" si="14"/>
        <v>159565.76000000007</v>
      </c>
      <c r="G35" s="469">
        <f t="shared" si="14"/>
        <v>182889.91999999993</v>
      </c>
      <c r="H35" s="468">
        <f>SUM(B35:G35)</f>
        <v>1382324.8400000008</v>
      </c>
      <c r="I35" s="470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</row>
    <row r="36" spans="1:40" x14ac:dyDescent="0.3">
      <c r="A36" s="155" t="s">
        <v>46</v>
      </c>
      <c r="B36" s="547"/>
      <c r="C36" s="547"/>
      <c r="D36" s="547"/>
      <c r="E36" s="547"/>
      <c r="F36" s="547"/>
      <c r="G36" s="547"/>
      <c r="H36" s="547"/>
      <c r="I36" s="548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</row>
    <row r="37" spans="1:40" x14ac:dyDescent="0.3">
      <c r="A37" s="155" t="s">
        <v>47</v>
      </c>
      <c r="B37" s="547"/>
      <c r="C37" s="547"/>
      <c r="D37" s="547"/>
      <c r="E37" s="547"/>
      <c r="F37" s="547"/>
      <c r="G37" s="547"/>
      <c r="H37" s="547"/>
      <c r="I37" s="548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</row>
    <row r="38" spans="1:40" x14ac:dyDescent="0.3">
      <c r="A38" s="155"/>
      <c r="B38" s="547"/>
      <c r="C38" s="547"/>
      <c r="D38" s="547"/>
      <c r="E38" s="547"/>
      <c r="F38" s="547"/>
      <c r="G38" s="547"/>
      <c r="H38" s="547"/>
      <c r="I38" s="548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</row>
    <row r="39" spans="1:40" ht="15" customHeight="1" x14ac:dyDescent="0.3">
      <c r="A39" s="126" t="s">
        <v>361</v>
      </c>
      <c r="B39" s="127" t="s">
        <v>362</v>
      </c>
      <c r="C39" s="127" t="s">
        <v>363</v>
      </c>
      <c r="D39" s="127" t="s">
        <v>209</v>
      </c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</row>
    <row r="40" spans="1:40" ht="14.4" customHeight="1" x14ac:dyDescent="0.3">
      <c r="A40" s="732" t="s">
        <v>364</v>
      </c>
      <c r="B40" s="732"/>
      <c r="C40" s="732"/>
      <c r="D40" s="732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</row>
    <row r="41" spans="1:40" x14ac:dyDescent="0.3">
      <c r="A41" s="732"/>
      <c r="B41" s="732"/>
      <c r="C41" s="732"/>
      <c r="D41" s="732"/>
      <c r="E41" s="549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</row>
    <row r="42" spans="1:40" ht="21.6" customHeight="1" x14ac:dyDescent="0.3">
      <c r="A42" s="128" t="s">
        <v>365</v>
      </c>
      <c r="B42" s="550"/>
      <c r="C42" s="550"/>
      <c r="D42" s="550"/>
      <c r="E42" s="156"/>
      <c r="F42" s="156"/>
      <c r="G42" s="156"/>
      <c r="H42" s="156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</row>
    <row r="43" spans="1:40" ht="13.95" customHeight="1" x14ac:dyDescent="0.3">
      <c r="A43" s="551" t="s">
        <v>366</v>
      </c>
      <c r="B43" s="552">
        <v>0</v>
      </c>
      <c r="C43" s="552">
        <v>0</v>
      </c>
      <c r="D43" s="552">
        <v>216</v>
      </c>
      <c r="E43" s="156"/>
      <c r="F43" s="156"/>
      <c r="G43" s="156"/>
      <c r="H43" s="156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</row>
    <row r="44" spans="1:40" ht="13.95" customHeight="1" x14ac:dyDescent="0.3">
      <c r="A44" s="553" t="s">
        <v>367</v>
      </c>
      <c r="B44" s="554">
        <v>77090</v>
      </c>
      <c r="C44" s="554">
        <v>18006</v>
      </c>
      <c r="D44" s="554">
        <v>70161</v>
      </c>
      <c r="E44" s="156"/>
      <c r="F44" s="156"/>
      <c r="G44" s="156"/>
      <c r="H44" s="156"/>
    </row>
    <row r="45" spans="1:40" ht="13.95" customHeight="1" x14ac:dyDescent="0.3">
      <c r="A45" s="551" t="s">
        <v>368</v>
      </c>
      <c r="B45" s="552">
        <v>143830</v>
      </c>
      <c r="C45" s="552">
        <v>35573</v>
      </c>
      <c r="D45" s="552">
        <v>137633</v>
      </c>
      <c r="E45" s="156"/>
      <c r="F45" s="156"/>
      <c r="G45" s="156"/>
      <c r="H45" s="156"/>
    </row>
    <row r="46" spans="1:40" ht="13.95" customHeight="1" x14ac:dyDescent="0.3">
      <c r="A46" s="553" t="s">
        <v>369</v>
      </c>
      <c r="B46" s="554">
        <v>0</v>
      </c>
      <c r="C46" s="554">
        <v>0</v>
      </c>
      <c r="D46" s="554">
        <v>196</v>
      </c>
      <c r="E46" s="156"/>
      <c r="F46" s="156"/>
      <c r="G46" s="156"/>
      <c r="H46" s="156"/>
    </row>
    <row r="47" spans="1:40" ht="13.95" customHeight="1" x14ac:dyDescent="0.3">
      <c r="A47" s="551" t="s">
        <v>370</v>
      </c>
      <c r="B47" s="552">
        <v>31570</v>
      </c>
      <c r="C47" s="552">
        <v>10362</v>
      </c>
      <c r="D47" s="552">
        <v>29737</v>
      </c>
      <c r="E47" s="156"/>
      <c r="F47" s="156"/>
      <c r="G47" s="156"/>
      <c r="H47" s="156"/>
    </row>
    <row r="48" spans="1:40" ht="13.95" customHeight="1" x14ac:dyDescent="0.3">
      <c r="A48" s="553" t="s">
        <v>54</v>
      </c>
      <c r="B48" s="554">
        <v>0</v>
      </c>
      <c r="C48" s="554">
        <v>32</v>
      </c>
      <c r="D48" s="554">
        <v>65</v>
      </c>
    </row>
    <row r="49" spans="1:5" ht="13.95" customHeight="1" x14ac:dyDescent="0.3">
      <c r="A49" s="555"/>
      <c r="B49" s="556"/>
      <c r="C49" s="556"/>
      <c r="D49" s="556"/>
    </row>
    <row r="50" spans="1:5" ht="13.95" customHeight="1" x14ac:dyDescent="0.3">
      <c r="A50" s="557" t="s">
        <v>371</v>
      </c>
      <c r="B50" s="558"/>
      <c r="C50" s="558"/>
      <c r="D50" s="558">
        <f>SUM(D51:D64)</f>
        <v>-740910</v>
      </c>
    </row>
    <row r="51" spans="1:5" ht="13.95" customHeight="1" x14ac:dyDescent="0.3">
      <c r="A51" s="129" t="s">
        <v>372</v>
      </c>
      <c r="B51" s="130">
        <v>-494301</v>
      </c>
      <c r="C51" s="130">
        <v>-99000</v>
      </c>
      <c r="D51" s="130">
        <v>-341368</v>
      </c>
    </row>
    <row r="52" spans="1:5" ht="13.95" customHeight="1" x14ac:dyDescent="0.3">
      <c r="A52" s="553" t="s">
        <v>373</v>
      </c>
      <c r="B52" s="554">
        <v>-126331</v>
      </c>
      <c r="C52" s="554">
        <v>-26111</v>
      </c>
      <c r="D52" s="554">
        <v>-81271</v>
      </c>
    </row>
    <row r="53" spans="1:5" ht="13.95" customHeight="1" x14ac:dyDescent="0.3">
      <c r="A53" s="551" t="s">
        <v>374</v>
      </c>
      <c r="B53" s="552">
        <v>0</v>
      </c>
      <c r="C53" s="552">
        <v>-12</v>
      </c>
      <c r="D53" s="552">
        <v>0</v>
      </c>
      <c r="E53" s="559"/>
    </row>
    <row r="54" spans="1:5" ht="13.95" customHeight="1" x14ac:dyDescent="0.3">
      <c r="A54" s="553" t="s">
        <v>375</v>
      </c>
      <c r="B54" s="554">
        <v>-78639</v>
      </c>
      <c r="C54" s="554">
        <v>-55998</v>
      </c>
      <c r="D54" s="554">
        <v>-216824</v>
      </c>
    </row>
    <row r="55" spans="1:5" ht="13.95" customHeight="1" x14ac:dyDescent="0.3">
      <c r="A55" s="551" t="s">
        <v>376</v>
      </c>
      <c r="B55" s="552">
        <v>0</v>
      </c>
      <c r="C55" s="552">
        <v>-407</v>
      </c>
      <c r="D55" s="552">
        <v>-7761</v>
      </c>
    </row>
    <row r="56" spans="1:5" ht="13.95" customHeight="1" x14ac:dyDescent="0.3">
      <c r="A56" s="553" t="s">
        <v>377</v>
      </c>
      <c r="B56" s="554">
        <v>-123561</v>
      </c>
      <c r="C56" s="554">
        <v>-30977</v>
      </c>
      <c r="D56" s="554">
        <v>-107491</v>
      </c>
    </row>
    <row r="57" spans="1:5" ht="13.95" customHeight="1" x14ac:dyDescent="0.3">
      <c r="A57" s="551" t="s">
        <v>378</v>
      </c>
      <c r="B57" s="552">
        <v>0</v>
      </c>
      <c r="C57" s="552">
        <v>-92</v>
      </c>
      <c r="D57" s="552">
        <v>-1433</v>
      </c>
    </row>
    <row r="58" spans="1:5" ht="13.95" customHeight="1" x14ac:dyDescent="0.3">
      <c r="A58" s="553" t="s">
        <v>71</v>
      </c>
      <c r="B58" s="554">
        <v>-10699</v>
      </c>
      <c r="C58" s="554">
        <v>-2632</v>
      </c>
      <c r="D58" s="554">
        <v>-7809</v>
      </c>
    </row>
    <row r="59" spans="1:5" ht="13.95" customHeight="1" x14ac:dyDescent="0.3">
      <c r="A59" s="551" t="s">
        <v>73</v>
      </c>
      <c r="B59" s="552">
        <v>-11888</v>
      </c>
      <c r="C59" s="552">
        <v>-3255</v>
      </c>
      <c r="D59" s="552">
        <v>-10378</v>
      </c>
    </row>
    <row r="60" spans="1:5" ht="13.95" customHeight="1" x14ac:dyDescent="0.3">
      <c r="A60" s="553" t="s">
        <v>74</v>
      </c>
      <c r="B60" s="554">
        <v>-3217</v>
      </c>
      <c r="C60" s="554">
        <v>-378</v>
      </c>
      <c r="D60" s="554">
        <v>-1578</v>
      </c>
    </row>
    <row r="61" spans="1:5" ht="13.95" customHeight="1" x14ac:dyDescent="0.3">
      <c r="A61" s="551" t="s">
        <v>379</v>
      </c>
      <c r="B61" s="552">
        <v>0</v>
      </c>
      <c r="C61" s="552">
        <v>-19</v>
      </c>
      <c r="D61" s="552">
        <v>-563</v>
      </c>
    </row>
    <row r="62" spans="1:5" ht="13.95" customHeight="1" x14ac:dyDescent="0.3">
      <c r="A62" s="553" t="s">
        <v>76</v>
      </c>
      <c r="B62" s="554">
        <v>13150</v>
      </c>
      <c r="C62" s="554">
        <v>4366</v>
      </c>
      <c r="D62" s="554">
        <v>26649</v>
      </c>
    </row>
    <row r="63" spans="1:5" ht="13.95" customHeight="1" x14ac:dyDescent="0.3">
      <c r="A63" s="551" t="s">
        <v>77</v>
      </c>
      <c r="B63" s="552">
        <v>0</v>
      </c>
      <c r="C63" s="552">
        <v>0</v>
      </c>
      <c r="D63" s="552">
        <v>2351</v>
      </c>
    </row>
    <row r="64" spans="1:5" ht="13.95" customHeight="1" x14ac:dyDescent="0.3">
      <c r="A64" s="553" t="s">
        <v>380</v>
      </c>
      <c r="B64" s="554">
        <v>0</v>
      </c>
      <c r="C64" s="554">
        <v>0</v>
      </c>
      <c r="D64" s="554">
        <v>6566</v>
      </c>
    </row>
    <row r="65" spans="1:4" s="157" customFormat="1" ht="13.95" customHeight="1" x14ac:dyDescent="0.25"/>
    <row r="66" spans="1:4" ht="13.95" customHeight="1" x14ac:dyDescent="0.3">
      <c r="A66" s="557" t="s">
        <v>381</v>
      </c>
      <c r="B66" s="558"/>
      <c r="C66" s="558"/>
      <c r="D66" s="558">
        <f>SUM(D67:D81)</f>
        <v>-124407</v>
      </c>
    </row>
    <row r="67" spans="1:4" ht="13.95" customHeight="1" x14ac:dyDescent="0.3">
      <c r="A67" s="551" t="s">
        <v>382</v>
      </c>
      <c r="B67" s="552">
        <v>-16860</v>
      </c>
      <c r="C67" s="552">
        <v>-500</v>
      </c>
      <c r="D67" s="552">
        <v>-14998</v>
      </c>
    </row>
    <row r="68" spans="1:4" ht="13.95" customHeight="1" x14ac:dyDescent="0.3">
      <c r="A68" s="553" t="s">
        <v>383</v>
      </c>
      <c r="B68" s="554">
        <v>0</v>
      </c>
      <c r="C68" s="554">
        <v>-2913</v>
      </c>
      <c r="D68" s="554">
        <v>0</v>
      </c>
    </row>
    <row r="69" spans="1:4" ht="13.95" customHeight="1" x14ac:dyDescent="0.3">
      <c r="A69" s="551" t="s">
        <v>384</v>
      </c>
      <c r="B69" s="552">
        <v>-7034</v>
      </c>
      <c r="C69" s="552">
        <v>-1256</v>
      </c>
      <c r="D69" s="552">
        <v>-7250</v>
      </c>
    </row>
    <row r="70" spans="1:4" ht="13.95" customHeight="1" x14ac:dyDescent="0.3">
      <c r="A70" s="553" t="s">
        <v>385</v>
      </c>
      <c r="B70" s="554">
        <v>-1150</v>
      </c>
      <c r="C70" s="554">
        <v>0</v>
      </c>
      <c r="D70" s="554">
        <v>0</v>
      </c>
    </row>
    <row r="71" spans="1:4" ht="13.95" customHeight="1" x14ac:dyDescent="0.3">
      <c r="A71" s="551" t="s">
        <v>386</v>
      </c>
      <c r="B71" s="552">
        <v>-100</v>
      </c>
      <c r="C71" s="552">
        <v>0</v>
      </c>
      <c r="D71" s="552">
        <v>0</v>
      </c>
    </row>
    <row r="72" spans="1:4" ht="13.95" customHeight="1" x14ac:dyDescent="0.3">
      <c r="A72" s="553" t="s">
        <v>387</v>
      </c>
      <c r="B72" s="554">
        <v>-340</v>
      </c>
      <c r="C72" s="554">
        <v>-35</v>
      </c>
      <c r="D72" s="554">
        <v>-100</v>
      </c>
    </row>
    <row r="73" spans="1:4" ht="13.95" customHeight="1" x14ac:dyDescent="0.3">
      <c r="A73" s="551" t="s">
        <v>388</v>
      </c>
      <c r="B73" s="552">
        <v>-300</v>
      </c>
      <c r="C73" s="552">
        <v>-253</v>
      </c>
      <c r="D73" s="552">
        <v>-242</v>
      </c>
    </row>
    <row r="74" spans="1:4" ht="13.95" customHeight="1" x14ac:dyDescent="0.3">
      <c r="A74" s="553" t="s">
        <v>82</v>
      </c>
      <c r="B74" s="554">
        <v>-8790</v>
      </c>
      <c r="C74" s="554">
        <v>-2515</v>
      </c>
      <c r="D74" s="554">
        <v>-9740</v>
      </c>
    </row>
    <row r="75" spans="1:4" ht="13.95" customHeight="1" x14ac:dyDescent="0.3">
      <c r="A75" s="551" t="s">
        <v>389</v>
      </c>
      <c r="B75" s="552">
        <v>-850</v>
      </c>
      <c r="C75" s="552">
        <v>0</v>
      </c>
      <c r="D75" s="552">
        <v>0</v>
      </c>
    </row>
    <row r="76" spans="1:4" ht="13.95" customHeight="1" x14ac:dyDescent="0.3">
      <c r="A76" s="553" t="s">
        <v>390</v>
      </c>
      <c r="B76" s="554">
        <v>-1950</v>
      </c>
      <c r="C76" s="554">
        <v>-269</v>
      </c>
      <c r="D76" s="554">
        <v>-553</v>
      </c>
    </row>
    <row r="77" spans="1:4" ht="13.95" customHeight="1" x14ac:dyDescent="0.3">
      <c r="A77" s="551" t="s">
        <v>391</v>
      </c>
      <c r="B77" s="552">
        <v>-91701</v>
      </c>
      <c r="C77" s="552">
        <v>-22657</v>
      </c>
      <c r="D77" s="552">
        <v>-88315</v>
      </c>
    </row>
    <row r="78" spans="1:4" ht="13.95" customHeight="1" x14ac:dyDescent="0.3">
      <c r="A78" s="553" t="s">
        <v>392</v>
      </c>
      <c r="B78" s="554">
        <v>-2790</v>
      </c>
      <c r="C78" s="554">
        <v>-826</v>
      </c>
      <c r="D78" s="554">
        <v>-2467</v>
      </c>
    </row>
    <row r="79" spans="1:4" ht="13.95" customHeight="1" x14ac:dyDescent="0.3">
      <c r="A79" s="551" t="s">
        <v>393</v>
      </c>
      <c r="B79" s="552">
        <v>-1380</v>
      </c>
      <c r="C79" s="552">
        <v>0</v>
      </c>
      <c r="D79" s="552">
        <v>-742</v>
      </c>
    </row>
    <row r="80" spans="1:4" ht="13.95" customHeight="1" x14ac:dyDescent="0.3">
      <c r="A80" s="553" t="s">
        <v>394</v>
      </c>
      <c r="B80" s="554">
        <v>-200</v>
      </c>
      <c r="C80" s="554">
        <v>0</v>
      </c>
      <c r="D80" s="554">
        <v>0</v>
      </c>
    </row>
    <row r="81" spans="1:4" ht="13.95" customHeight="1" x14ac:dyDescent="0.3">
      <c r="A81" s="551" t="s">
        <v>395</v>
      </c>
      <c r="B81" s="552">
        <v>-650</v>
      </c>
      <c r="C81" s="552">
        <v>0</v>
      </c>
      <c r="D81" s="552">
        <v>0</v>
      </c>
    </row>
    <row r="82" spans="1:4" ht="13.95" customHeight="1" x14ac:dyDescent="0.3">
      <c r="A82" s="551"/>
      <c r="B82" s="552"/>
      <c r="C82" s="552"/>
      <c r="D82" s="552"/>
    </row>
    <row r="83" spans="1:4" ht="13.95" customHeight="1" x14ac:dyDescent="0.3">
      <c r="A83" s="560" t="s">
        <v>396</v>
      </c>
      <c r="B83" s="558"/>
      <c r="C83" s="558"/>
      <c r="D83" s="558">
        <f>SUM(D84:D93)</f>
        <v>-38644</v>
      </c>
    </row>
    <row r="84" spans="1:4" ht="13.95" customHeight="1" x14ac:dyDescent="0.3">
      <c r="A84" s="553" t="s">
        <v>91</v>
      </c>
      <c r="B84" s="554">
        <v>-1990</v>
      </c>
      <c r="C84" s="554">
        <v>-124</v>
      </c>
      <c r="D84" s="554">
        <v>-488</v>
      </c>
    </row>
    <row r="85" spans="1:4" ht="13.95" customHeight="1" x14ac:dyDescent="0.3">
      <c r="A85" s="551" t="s">
        <v>92</v>
      </c>
      <c r="B85" s="552">
        <v>-250</v>
      </c>
      <c r="C85" s="552">
        <v>-183</v>
      </c>
      <c r="D85" s="552">
        <v>-26</v>
      </c>
    </row>
    <row r="86" spans="1:4" ht="13.95" customHeight="1" x14ac:dyDescent="0.3">
      <c r="A86" s="553" t="s">
        <v>116</v>
      </c>
      <c r="B86" s="554">
        <v>-400</v>
      </c>
      <c r="C86" s="554">
        <v>0</v>
      </c>
      <c r="D86" s="554">
        <v>-365</v>
      </c>
    </row>
    <row r="87" spans="1:4" ht="13.95" customHeight="1" x14ac:dyDescent="0.3">
      <c r="A87" s="551" t="s">
        <v>93</v>
      </c>
      <c r="B87" s="552">
        <v>-2710</v>
      </c>
      <c r="C87" s="552">
        <v>0</v>
      </c>
      <c r="D87" s="552">
        <v>0</v>
      </c>
    </row>
    <row r="88" spans="1:4" ht="13.95" customHeight="1" x14ac:dyDescent="0.3">
      <c r="A88" s="553" t="s">
        <v>397</v>
      </c>
      <c r="B88" s="554">
        <v>-1150</v>
      </c>
      <c r="C88" s="554">
        <v>0</v>
      </c>
      <c r="D88" s="554">
        <v>0</v>
      </c>
    </row>
    <row r="89" spans="1:4" ht="13.95" customHeight="1" x14ac:dyDescent="0.3">
      <c r="A89" s="551" t="s">
        <v>398</v>
      </c>
      <c r="B89" s="552">
        <v>-16450</v>
      </c>
      <c r="C89" s="552">
        <v>-4862</v>
      </c>
      <c r="D89" s="552">
        <v>-26592</v>
      </c>
    </row>
    <row r="90" spans="1:4" ht="13.95" customHeight="1" x14ac:dyDescent="0.3">
      <c r="A90" s="553" t="s">
        <v>96</v>
      </c>
      <c r="B90" s="554">
        <v>-5990</v>
      </c>
      <c r="C90" s="554">
        <v>0</v>
      </c>
      <c r="D90" s="554">
        <v>-3044</v>
      </c>
    </row>
    <row r="91" spans="1:4" ht="13.95" customHeight="1" x14ac:dyDescent="0.3">
      <c r="A91" s="551" t="s">
        <v>399</v>
      </c>
      <c r="B91" s="552">
        <v>0</v>
      </c>
      <c r="C91" s="552">
        <v>0</v>
      </c>
      <c r="D91" s="552">
        <v>-88</v>
      </c>
    </row>
    <row r="92" spans="1:4" ht="13.95" customHeight="1" x14ac:dyDescent="0.3">
      <c r="A92" s="553" t="s">
        <v>97</v>
      </c>
      <c r="B92" s="554">
        <v>-18000</v>
      </c>
      <c r="C92" s="554">
        <v>-3663</v>
      </c>
      <c r="D92" s="554">
        <v>-6701</v>
      </c>
    </row>
    <row r="93" spans="1:4" ht="13.95" customHeight="1" x14ac:dyDescent="0.3">
      <c r="A93" s="551" t="s">
        <v>100</v>
      </c>
      <c r="B93" s="552">
        <v>-1900</v>
      </c>
      <c r="C93" s="552">
        <v>-145</v>
      </c>
      <c r="D93" s="552">
        <v>-1340</v>
      </c>
    </row>
    <row r="94" spans="1:4" ht="13.95" customHeight="1" x14ac:dyDescent="0.3">
      <c r="A94" s="551"/>
      <c r="B94" s="552"/>
      <c r="C94" s="552"/>
      <c r="D94" s="552"/>
    </row>
    <row r="95" spans="1:4" ht="13.95" customHeight="1" x14ac:dyDescent="0.3">
      <c r="A95" s="557" t="s">
        <v>400</v>
      </c>
      <c r="B95" s="558"/>
      <c r="C95" s="558"/>
      <c r="D95" s="558">
        <f>SUM(D96:D99)</f>
        <v>-66965</v>
      </c>
    </row>
    <row r="96" spans="1:4" ht="13.95" customHeight="1" x14ac:dyDescent="0.3">
      <c r="A96" s="553" t="s">
        <v>401</v>
      </c>
      <c r="B96" s="554">
        <v>-84773</v>
      </c>
      <c r="C96" s="554">
        <v>-16968</v>
      </c>
      <c r="D96" s="554">
        <v>-66630</v>
      </c>
    </row>
    <row r="97" spans="1:5" ht="13.95" customHeight="1" x14ac:dyDescent="0.3">
      <c r="A97" s="551" t="s">
        <v>402</v>
      </c>
      <c r="B97" s="552">
        <v>-1150</v>
      </c>
      <c r="C97" s="552">
        <v>-771</v>
      </c>
      <c r="D97" s="552">
        <v>-199</v>
      </c>
    </row>
    <row r="98" spans="1:5" ht="13.95" customHeight="1" x14ac:dyDescent="0.3">
      <c r="A98" s="553" t="s">
        <v>403</v>
      </c>
      <c r="B98" s="554">
        <v>0</v>
      </c>
      <c r="C98" s="554">
        <v>-2751</v>
      </c>
      <c r="D98" s="554">
        <v>0</v>
      </c>
    </row>
    <row r="99" spans="1:5" ht="13.95" customHeight="1" x14ac:dyDescent="0.3">
      <c r="A99" s="551" t="s">
        <v>404</v>
      </c>
      <c r="B99" s="552">
        <v>-400</v>
      </c>
      <c r="C99" s="552">
        <v>-50</v>
      </c>
      <c r="D99" s="552">
        <v>-136</v>
      </c>
    </row>
    <row r="100" spans="1:5" ht="13.95" customHeight="1" x14ac:dyDescent="0.3">
      <c r="A100" s="551"/>
      <c r="B100" s="552"/>
      <c r="C100" s="552"/>
      <c r="D100" s="552"/>
    </row>
    <row r="101" spans="1:5" ht="13.95" customHeight="1" x14ac:dyDescent="0.3">
      <c r="A101" s="553" t="s">
        <v>405</v>
      </c>
      <c r="B101" s="554">
        <v>0</v>
      </c>
      <c r="C101" s="554">
        <v>0</v>
      </c>
      <c r="D101" s="554">
        <v>-32284</v>
      </c>
    </row>
    <row r="102" spans="1:5" ht="13.95" customHeight="1" x14ac:dyDescent="0.3">
      <c r="A102" s="551"/>
      <c r="B102" s="552"/>
      <c r="C102" s="552"/>
      <c r="D102" s="552"/>
    </row>
    <row r="103" spans="1:5" ht="13.95" customHeight="1" x14ac:dyDescent="0.3">
      <c r="A103" s="553" t="s">
        <v>406</v>
      </c>
      <c r="B103" s="554"/>
      <c r="C103" s="554"/>
      <c r="D103" s="554"/>
    </row>
    <row r="104" spans="1:5" ht="13.95" customHeight="1" x14ac:dyDescent="0.3">
      <c r="A104" s="551" t="s">
        <v>407</v>
      </c>
      <c r="B104" s="552">
        <v>252490</v>
      </c>
      <c r="C104" s="552">
        <v>63973</v>
      </c>
      <c r="D104" s="552">
        <v>238008</v>
      </c>
    </row>
    <row r="105" spans="1:5" ht="13.95" customHeight="1" x14ac:dyDescent="0.3">
      <c r="A105" s="553" t="s">
        <v>408</v>
      </c>
      <c r="B105" s="554">
        <v>-1104744</v>
      </c>
      <c r="C105" s="554">
        <v>-275257</v>
      </c>
      <c r="D105" s="554">
        <v>-1003211</v>
      </c>
    </row>
    <row r="106" spans="1:5" ht="13.95" customHeight="1" x14ac:dyDescent="0.3">
      <c r="A106" s="551" t="s">
        <v>409</v>
      </c>
      <c r="B106" s="552">
        <v>-852254</v>
      </c>
      <c r="C106" s="552">
        <v>-211284</v>
      </c>
      <c r="D106" s="552">
        <v>-765203</v>
      </c>
    </row>
    <row r="107" spans="1:5" x14ac:dyDescent="0.3">
      <c r="A107" s="555"/>
      <c r="B107" s="556"/>
      <c r="C107" s="556"/>
      <c r="D107" s="556"/>
      <c r="E107" s="528"/>
    </row>
    <row r="108" spans="1:5" x14ac:dyDescent="0.3">
      <c r="A108" s="555"/>
      <c r="B108" s="556"/>
      <c r="C108" s="556"/>
      <c r="D108" s="556"/>
      <c r="E108" s="528"/>
    </row>
    <row r="109" spans="1:5" x14ac:dyDescent="0.3">
      <c r="A109" s="555"/>
      <c r="B109" s="556"/>
      <c r="C109" s="556"/>
      <c r="D109" s="556"/>
      <c r="E109" s="528"/>
    </row>
    <row r="110" spans="1:5" x14ac:dyDescent="0.3">
      <c r="A110" s="551"/>
      <c r="B110" s="552"/>
      <c r="C110" s="552"/>
      <c r="D110" s="552"/>
    </row>
    <row r="111" spans="1:5" ht="33.6" customHeight="1" x14ac:dyDescent="0.3">
      <c r="A111" s="128" t="s">
        <v>410</v>
      </c>
      <c r="B111" s="561"/>
      <c r="C111" s="561"/>
      <c r="D111" s="561"/>
    </row>
    <row r="112" spans="1:5" x14ac:dyDescent="0.3">
      <c r="A112" s="551" t="s">
        <v>366</v>
      </c>
      <c r="B112" s="552">
        <v>0</v>
      </c>
      <c r="C112" s="552">
        <v>0</v>
      </c>
      <c r="D112" s="552">
        <v>216</v>
      </c>
    </row>
    <row r="113" spans="1:8" x14ac:dyDescent="0.3">
      <c r="A113" s="553" t="s">
        <v>367</v>
      </c>
      <c r="B113" s="554">
        <v>64600</v>
      </c>
      <c r="C113" s="554">
        <v>20089</v>
      </c>
      <c r="D113" s="554">
        <v>75846</v>
      </c>
    </row>
    <row r="114" spans="1:8" x14ac:dyDescent="0.3">
      <c r="A114" s="551" t="s">
        <v>368</v>
      </c>
      <c r="B114" s="552">
        <v>115150</v>
      </c>
      <c r="C114" s="552">
        <v>30571</v>
      </c>
      <c r="D114" s="552">
        <v>122548</v>
      </c>
    </row>
    <row r="115" spans="1:8" x14ac:dyDescent="0.3">
      <c r="A115" s="553" t="s">
        <v>370</v>
      </c>
      <c r="B115" s="554">
        <v>60500</v>
      </c>
      <c r="C115" s="554">
        <v>20492</v>
      </c>
      <c r="D115" s="554">
        <v>61370</v>
      </c>
    </row>
    <row r="116" spans="1:8" x14ac:dyDescent="0.3">
      <c r="A116" s="551" t="s">
        <v>54</v>
      </c>
      <c r="B116" s="552">
        <v>0</v>
      </c>
      <c r="C116" s="552">
        <v>32</v>
      </c>
      <c r="D116" s="552">
        <v>0</v>
      </c>
    </row>
    <row r="117" spans="1:8" x14ac:dyDescent="0.3">
      <c r="A117" s="551"/>
      <c r="B117" s="552"/>
      <c r="C117" s="552"/>
      <c r="D117" s="552"/>
    </row>
    <row r="118" spans="1:8" x14ac:dyDescent="0.3">
      <c r="A118" s="557" t="s">
        <v>371</v>
      </c>
      <c r="B118" s="558"/>
      <c r="C118" s="558"/>
      <c r="D118" s="558">
        <f>SUM(D119:D129)</f>
        <v>-624761</v>
      </c>
    </row>
    <row r="119" spans="1:8" x14ac:dyDescent="0.3">
      <c r="A119" s="131" t="s">
        <v>372</v>
      </c>
      <c r="B119" s="132">
        <v>-363156</v>
      </c>
      <c r="C119" s="132">
        <v>-95574</v>
      </c>
      <c r="D119" s="132">
        <v>-335403</v>
      </c>
      <c r="F119" s="559">
        <f>-D121/(-D119+(-D121))</f>
        <v>0.23487907365078495</v>
      </c>
    </row>
    <row r="120" spans="1:8" x14ac:dyDescent="0.3">
      <c r="A120" s="562" t="s">
        <v>373</v>
      </c>
      <c r="B120" s="563">
        <v>-84050</v>
      </c>
      <c r="C120" s="563">
        <v>-23729</v>
      </c>
      <c r="D120" s="563">
        <v>-78951</v>
      </c>
      <c r="F120" s="564" t="s">
        <v>411</v>
      </c>
      <c r="G120" s="564"/>
      <c r="H120" s="347" t="s">
        <v>412</v>
      </c>
    </row>
    <row r="121" spans="1:8" x14ac:dyDescent="0.3">
      <c r="A121" s="553" t="s">
        <v>375</v>
      </c>
      <c r="B121" s="554">
        <v>-115569</v>
      </c>
      <c r="C121" s="554">
        <v>-30745</v>
      </c>
      <c r="D121" s="554">
        <v>-102963</v>
      </c>
    </row>
    <row r="122" spans="1:8" x14ac:dyDescent="0.3">
      <c r="A122" s="551" t="s">
        <v>376</v>
      </c>
      <c r="B122" s="552">
        <v>0</v>
      </c>
      <c r="C122" s="552">
        <v>-351</v>
      </c>
      <c r="D122" s="552">
        <v>-1014</v>
      </c>
    </row>
    <row r="123" spans="1:8" x14ac:dyDescent="0.3">
      <c r="A123" s="553" t="s">
        <v>377</v>
      </c>
      <c r="B123" s="554">
        <v>-99442</v>
      </c>
      <c r="C123" s="554">
        <v>-26217</v>
      </c>
      <c r="D123" s="554">
        <v>-90132</v>
      </c>
    </row>
    <row r="124" spans="1:8" x14ac:dyDescent="0.3">
      <c r="A124" s="551" t="s">
        <v>378</v>
      </c>
      <c r="B124" s="552">
        <v>0</v>
      </c>
      <c r="C124" s="552">
        <v>-79</v>
      </c>
      <c r="D124" s="552">
        <v>-226</v>
      </c>
    </row>
    <row r="125" spans="1:8" x14ac:dyDescent="0.3">
      <c r="A125" s="553" t="s">
        <v>71</v>
      </c>
      <c r="B125" s="554">
        <v>-8610</v>
      </c>
      <c r="C125" s="554">
        <v>-2218</v>
      </c>
      <c r="D125" s="554">
        <v>-6921</v>
      </c>
    </row>
    <row r="126" spans="1:8" x14ac:dyDescent="0.3">
      <c r="A126" s="551" t="s">
        <v>73</v>
      </c>
      <c r="B126" s="552">
        <v>-9567</v>
      </c>
      <c r="C126" s="552">
        <v>-2851</v>
      </c>
      <c r="D126" s="552">
        <v>-8740</v>
      </c>
    </row>
    <row r="127" spans="1:8" x14ac:dyDescent="0.3">
      <c r="A127" s="553" t="s">
        <v>74</v>
      </c>
      <c r="B127" s="554">
        <v>-2589</v>
      </c>
      <c r="C127" s="554">
        <v>-315</v>
      </c>
      <c r="D127" s="554">
        <v>-1288</v>
      </c>
    </row>
    <row r="128" spans="1:8" x14ac:dyDescent="0.3">
      <c r="A128" s="551" t="s">
        <v>379</v>
      </c>
      <c r="B128" s="552">
        <v>0</v>
      </c>
      <c r="C128" s="552">
        <v>-16</v>
      </c>
      <c r="D128" s="552">
        <v>-267</v>
      </c>
    </row>
    <row r="129" spans="1:4" x14ac:dyDescent="0.3">
      <c r="A129" s="553" t="s">
        <v>76</v>
      </c>
      <c r="B129" s="554">
        <v>6200</v>
      </c>
      <c r="C129" s="554">
        <v>5438</v>
      </c>
      <c r="D129" s="554">
        <v>1144</v>
      </c>
    </row>
    <row r="130" spans="1:4" x14ac:dyDescent="0.3">
      <c r="A130" s="551"/>
      <c r="B130" s="552"/>
      <c r="C130" s="552"/>
      <c r="D130" s="552"/>
    </row>
    <row r="131" spans="1:4" x14ac:dyDescent="0.3">
      <c r="A131" s="557" t="s">
        <v>381</v>
      </c>
      <c r="B131" s="558"/>
      <c r="C131" s="558"/>
      <c r="D131" s="558">
        <f>SUM(D132:D143)</f>
        <v>-93273</v>
      </c>
    </row>
    <row r="132" spans="1:4" x14ac:dyDescent="0.3">
      <c r="A132" s="551" t="s">
        <v>382</v>
      </c>
      <c r="B132" s="552">
        <v>-16848</v>
      </c>
      <c r="C132" s="552">
        <v>-364</v>
      </c>
      <c r="D132" s="552">
        <v>-15598</v>
      </c>
    </row>
    <row r="133" spans="1:4" x14ac:dyDescent="0.3">
      <c r="A133" s="553" t="s">
        <v>383</v>
      </c>
      <c r="B133" s="554">
        <v>0</v>
      </c>
      <c r="C133" s="554">
        <v>-3281</v>
      </c>
      <c r="D133" s="554">
        <v>0</v>
      </c>
    </row>
    <row r="134" spans="1:4" x14ac:dyDescent="0.3">
      <c r="A134" s="551" t="s">
        <v>384</v>
      </c>
      <c r="B134" s="552">
        <v>-16526</v>
      </c>
      <c r="C134" s="552">
        <v>-6317</v>
      </c>
      <c r="D134" s="552">
        <v>-16263</v>
      </c>
    </row>
    <row r="135" spans="1:4" x14ac:dyDescent="0.3">
      <c r="A135" s="553" t="s">
        <v>387</v>
      </c>
      <c r="B135" s="554">
        <v>-113</v>
      </c>
      <c r="C135" s="554">
        <v>-28</v>
      </c>
      <c r="D135" s="554">
        <v>-70</v>
      </c>
    </row>
    <row r="136" spans="1:4" x14ac:dyDescent="0.3">
      <c r="A136" s="551" t="s">
        <v>388</v>
      </c>
      <c r="B136" s="552">
        <v>-50</v>
      </c>
      <c r="C136" s="552">
        <v>-43</v>
      </c>
      <c r="D136" s="552">
        <v>-41</v>
      </c>
    </row>
    <row r="137" spans="1:4" x14ac:dyDescent="0.3">
      <c r="A137" s="553" t="s">
        <v>82</v>
      </c>
      <c r="B137" s="554">
        <v>-4200</v>
      </c>
      <c r="C137" s="554">
        <v>-830</v>
      </c>
      <c r="D137" s="554">
        <v>-3718</v>
      </c>
    </row>
    <row r="138" spans="1:4" x14ac:dyDescent="0.3">
      <c r="A138" s="551" t="s">
        <v>389</v>
      </c>
      <c r="B138" s="552">
        <v>0</v>
      </c>
      <c r="C138" s="552">
        <v>0</v>
      </c>
      <c r="D138" s="552">
        <v>-108</v>
      </c>
    </row>
    <row r="139" spans="1:4" x14ac:dyDescent="0.3">
      <c r="A139" s="553" t="s">
        <v>390</v>
      </c>
      <c r="B139" s="554">
        <v>-2600</v>
      </c>
      <c r="C139" s="554">
        <v>-120</v>
      </c>
      <c r="D139" s="554">
        <v>-5355</v>
      </c>
    </row>
    <row r="140" spans="1:4" x14ac:dyDescent="0.3">
      <c r="A140" s="551" t="s">
        <v>391</v>
      </c>
      <c r="B140" s="552">
        <v>-48560</v>
      </c>
      <c r="C140" s="552">
        <v>-12254</v>
      </c>
      <c r="D140" s="552">
        <v>-49373</v>
      </c>
    </row>
    <row r="141" spans="1:4" x14ac:dyDescent="0.3">
      <c r="A141" s="553" t="s">
        <v>392</v>
      </c>
      <c r="B141" s="554">
        <v>-1600</v>
      </c>
      <c r="C141" s="554">
        <v>-591</v>
      </c>
      <c r="D141" s="554">
        <v>-1882</v>
      </c>
    </row>
    <row r="142" spans="1:4" x14ac:dyDescent="0.3">
      <c r="A142" s="551" t="s">
        <v>393</v>
      </c>
      <c r="B142" s="552">
        <v>0</v>
      </c>
      <c r="C142" s="552">
        <v>-27</v>
      </c>
      <c r="D142" s="552">
        <v>-207</v>
      </c>
    </row>
    <row r="143" spans="1:4" x14ac:dyDescent="0.3">
      <c r="A143" s="553" t="s">
        <v>395</v>
      </c>
      <c r="B143" s="554">
        <v>-300</v>
      </c>
      <c r="C143" s="554">
        <v>-27</v>
      </c>
      <c r="D143" s="554">
        <v>-658</v>
      </c>
    </row>
    <row r="144" spans="1:4" x14ac:dyDescent="0.3">
      <c r="A144" s="551"/>
      <c r="B144" s="552"/>
      <c r="C144" s="552"/>
      <c r="D144" s="552"/>
    </row>
    <row r="145" spans="1:4" x14ac:dyDescent="0.3">
      <c r="A145" s="560" t="s">
        <v>396</v>
      </c>
      <c r="B145" s="558"/>
      <c r="C145" s="558"/>
      <c r="D145" s="558">
        <f>SUM(D146:D153)</f>
        <v>-47109</v>
      </c>
    </row>
    <row r="146" spans="1:4" x14ac:dyDescent="0.3">
      <c r="A146" s="551" t="s">
        <v>91</v>
      </c>
      <c r="B146" s="552">
        <v>-250</v>
      </c>
      <c r="C146" s="552">
        <v>-53</v>
      </c>
      <c r="D146" s="552">
        <v>-131</v>
      </c>
    </row>
    <row r="147" spans="1:4" x14ac:dyDescent="0.3">
      <c r="A147" s="553" t="s">
        <v>92</v>
      </c>
      <c r="B147" s="554">
        <v>-100</v>
      </c>
      <c r="C147" s="554">
        <v>0</v>
      </c>
      <c r="D147" s="554">
        <v>-125</v>
      </c>
    </row>
    <row r="148" spans="1:4" x14ac:dyDescent="0.3">
      <c r="A148" s="551" t="s">
        <v>116</v>
      </c>
      <c r="B148" s="552">
        <v>-24300</v>
      </c>
      <c r="C148" s="552">
        <v>-6665</v>
      </c>
      <c r="D148" s="552">
        <v>-23143</v>
      </c>
    </row>
    <row r="149" spans="1:4" x14ac:dyDescent="0.3">
      <c r="A149" s="553" t="s">
        <v>93</v>
      </c>
      <c r="B149" s="554">
        <v>-900</v>
      </c>
      <c r="C149" s="554">
        <v>-229</v>
      </c>
      <c r="D149" s="554">
        <v>-806</v>
      </c>
    </row>
    <row r="150" spans="1:4" x14ac:dyDescent="0.3">
      <c r="A150" s="551" t="s">
        <v>398</v>
      </c>
      <c r="B150" s="552">
        <v>-11000</v>
      </c>
      <c r="C150" s="552">
        <v>-3792</v>
      </c>
      <c r="D150" s="552">
        <v>-10274</v>
      </c>
    </row>
    <row r="151" spans="1:4" x14ac:dyDescent="0.3">
      <c r="A151" s="553" t="s">
        <v>96</v>
      </c>
      <c r="B151" s="554">
        <v>-3400</v>
      </c>
      <c r="C151" s="554">
        <v>-752</v>
      </c>
      <c r="D151" s="554">
        <v>-2754</v>
      </c>
    </row>
    <row r="152" spans="1:4" x14ac:dyDescent="0.3">
      <c r="A152" s="551" t="s">
        <v>97</v>
      </c>
      <c r="B152" s="552">
        <v>-12700</v>
      </c>
      <c r="C152" s="552">
        <v>-54</v>
      </c>
      <c r="D152" s="552">
        <v>-9492</v>
      </c>
    </row>
    <row r="153" spans="1:4" x14ac:dyDescent="0.3">
      <c r="A153" s="553" t="s">
        <v>100</v>
      </c>
      <c r="B153" s="554">
        <v>-600</v>
      </c>
      <c r="C153" s="554">
        <v>-172</v>
      </c>
      <c r="D153" s="554">
        <v>-384</v>
      </c>
    </row>
    <row r="154" spans="1:4" x14ac:dyDescent="0.3">
      <c r="A154" s="551"/>
      <c r="B154" s="552"/>
      <c r="C154" s="552"/>
      <c r="D154" s="552"/>
    </row>
    <row r="155" spans="1:4" x14ac:dyDescent="0.3">
      <c r="A155" s="557" t="s">
        <v>400</v>
      </c>
      <c r="B155" s="558"/>
      <c r="C155" s="558"/>
      <c r="D155" s="558">
        <f>SUM(D156:D160)</f>
        <v>-42108</v>
      </c>
    </row>
    <row r="156" spans="1:4" x14ac:dyDescent="0.3">
      <c r="A156" s="551" t="s">
        <v>401</v>
      </c>
      <c r="B156" s="552">
        <v>-70967</v>
      </c>
      <c r="C156" s="552">
        <v>-10243</v>
      </c>
      <c r="D156" s="552">
        <v>-41128</v>
      </c>
    </row>
    <row r="157" spans="1:4" x14ac:dyDescent="0.3">
      <c r="A157" s="553" t="s">
        <v>402</v>
      </c>
      <c r="B157" s="554">
        <v>-2200</v>
      </c>
      <c r="C157" s="554">
        <v>-551</v>
      </c>
      <c r="D157" s="554">
        <v>-904</v>
      </c>
    </row>
    <row r="158" spans="1:4" x14ac:dyDescent="0.3">
      <c r="A158" s="551" t="s">
        <v>413</v>
      </c>
      <c r="B158" s="552">
        <v>0</v>
      </c>
      <c r="C158" s="552">
        <v>-3162</v>
      </c>
      <c r="D158" s="552">
        <v>0</v>
      </c>
    </row>
    <row r="159" spans="1:4" x14ac:dyDescent="0.3">
      <c r="A159" s="562" t="s">
        <v>414</v>
      </c>
      <c r="B159" s="563">
        <v>-2</v>
      </c>
      <c r="C159" s="563">
        <v>-5</v>
      </c>
      <c r="D159" s="563">
        <v>-4</v>
      </c>
    </row>
    <row r="160" spans="1:4" x14ac:dyDescent="0.3">
      <c r="A160" s="551" t="s">
        <v>404</v>
      </c>
      <c r="B160" s="552">
        <v>0</v>
      </c>
      <c r="C160" s="552">
        <v>-50</v>
      </c>
      <c r="D160" s="552">
        <v>-72</v>
      </c>
    </row>
    <row r="161" spans="1:8" x14ac:dyDescent="0.3">
      <c r="A161" s="551"/>
      <c r="B161" s="552"/>
      <c r="C161" s="552"/>
      <c r="D161" s="552"/>
    </row>
    <row r="162" spans="1:8" x14ac:dyDescent="0.3">
      <c r="A162" s="553" t="s">
        <v>405</v>
      </c>
      <c r="B162" s="554">
        <v>0</v>
      </c>
      <c r="C162" s="554">
        <v>0</v>
      </c>
      <c r="D162" s="554">
        <v>-26369</v>
      </c>
    </row>
    <row r="163" spans="1:8" x14ac:dyDescent="0.3">
      <c r="A163" s="551" t="s">
        <v>415</v>
      </c>
      <c r="B163" s="552">
        <v>0</v>
      </c>
      <c r="C163" s="552">
        <v>0</v>
      </c>
      <c r="D163" s="563">
        <v>-78</v>
      </c>
      <c r="G163" s="347" t="s">
        <v>416</v>
      </c>
    </row>
    <row r="164" spans="1:8" x14ac:dyDescent="0.3">
      <c r="A164" s="551" t="s">
        <v>417</v>
      </c>
      <c r="B164" s="552">
        <v>0</v>
      </c>
      <c r="C164" s="552">
        <v>0</v>
      </c>
      <c r="D164" s="563">
        <v>78</v>
      </c>
      <c r="G164" s="565" t="s">
        <v>418</v>
      </c>
      <c r="H164" s="565"/>
    </row>
    <row r="165" spans="1:8" x14ac:dyDescent="0.3">
      <c r="A165" s="551"/>
      <c r="B165" s="552"/>
      <c r="C165" s="552"/>
      <c r="D165" s="552"/>
    </row>
    <row r="166" spans="1:8" x14ac:dyDescent="0.3">
      <c r="A166" s="553" t="s">
        <v>406</v>
      </c>
      <c r="B166" s="554"/>
      <c r="C166" s="554"/>
      <c r="D166" s="554"/>
    </row>
    <row r="167" spans="1:8" x14ac:dyDescent="0.3">
      <c r="A167" s="551" t="s">
        <v>407</v>
      </c>
      <c r="B167" s="552">
        <v>240250</v>
      </c>
      <c r="C167" s="552">
        <v>71184</v>
      </c>
      <c r="D167" s="552">
        <v>259980</v>
      </c>
    </row>
    <row r="168" spans="1:8" x14ac:dyDescent="0.3">
      <c r="A168" s="553" t="s">
        <v>408</v>
      </c>
      <c r="B168" s="554">
        <v>-893999</v>
      </c>
      <c r="C168" s="554">
        <v>-226266</v>
      </c>
      <c r="D168" s="554">
        <v>-833618</v>
      </c>
    </row>
    <row r="169" spans="1:8" x14ac:dyDescent="0.3">
      <c r="A169" s="551" t="s">
        <v>409</v>
      </c>
      <c r="B169" s="552">
        <v>-653749</v>
      </c>
      <c r="C169" s="552">
        <v>-155082</v>
      </c>
      <c r="D169" s="552">
        <v>-573638</v>
      </c>
    </row>
    <row r="170" spans="1:8" x14ac:dyDescent="0.3">
      <c r="A170" s="555"/>
      <c r="B170" s="556"/>
      <c r="C170" s="556"/>
      <c r="D170" s="556"/>
    </row>
    <row r="171" spans="1:8" x14ac:dyDescent="0.3">
      <c r="A171" s="555"/>
      <c r="B171" s="556"/>
      <c r="C171" s="556"/>
      <c r="D171" s="556"/>
    </row>
    <row r="172" spans="1:8" x14ac:dyDescent="0.3">
      <c r="A172" s="555"/>
      <c r="B172" s="556"/>
      <c r="C172" s="556"/>
      <c r="D172" s="556"/>
    </row>
    <row r="173" spans="1:8" x14ac:dyDescent="0.3">
      <c r="A173" s="555"/>
      <c r="B173" s="556"/>
      <c r="C173" s="556"/>
      <c r="D173" s="556"/>
    </row>
    <row r="174" spans="1:8" x14ac:dyDescent="0.3">
      <c r="A174" s="555"/>
      <c r="B174" s="556"/>
      <c r="C174" s="556"/>
      <c r="D174" s="556"/>
    </row>
    <row r="175" spans="1:8" x14ac:dyDescent="0.3">
      <c r="A175" s="551"/>
      <c r="B175" s="552"/>
      <c r="C175" s="552"/>
      <c r="D175" s="552"/>
    </row>
    <row r="176" spans="1:8" ht="22.2" customHeight="1" x14ac:dyDescent="0.3">
      <c r="A176" s="133" t="s">
        <v>419</v>
      </c>
      <c r="B176" s="561"/>
      <c r="C176" s="561"/>
      <c r="D176" s="561"/>
    </row>
    <row r="177" spans="1:6" x14ac:dyDescent="0.3">
      <c r="A177" s="551" t="s">
        <v>366</v>
      </c>
      <c r="B177" s="552">
        <v>0</v>
      </c>
      <c r="C177" s="552">
        <v>0</v>
      </c>
      <c r="D177" s="552">
        <v>259</v>
      </c>
    </row>
    <row r="178" spans="1:6" x14ac:dyDescent="0.3">
      <c r="A178" s="553" t="s">
        <v>420</v>
      </c>
      <c r="B178" s="554">
        <v>30000</v>
      </c>
      <c r="C178" s="554">
        <v>0</v>
      </c>
      <c r="D178" s="554">
        <v>0</v>
      </c>
    </row>
    <row r="179" spans="1:6" x14ac:dyDescent="0.3">
      <c r="A179" s="551" t="s">
        <v>367</v>
      </c>
      <c r="B179" s="552">
        <v>248300</v>
      </c>
      <c r="C179" s="552">
        <v>65469</v>
      </c>
      <c r="D179" s="552">
        <v>266607</v>
      </c>
    </row>
    <row r="180" spans="1:6" x14ac:dyDescent="0.3">
      <c r="A180" s="553" t="s">
        <v>368</v>
      </c>
      <c r="B180" s="554">
        <v>586980</v>
      </c>
      <c r="C180" s="554">
        <v>152114</v>
      </c>
      <c r="D180" s="554">
        <v>606920</v>
      </c>
    </row>
    <row r="181" spans="1:6" x14ac:dyDescent="0.3">
      <c r="A181" s="551" t="s">
        <v>421</v>
      </c>
      <c r="B181" s="552">
        <v>0</v>
      </c>
      <c r="C181" s="552">
        <v>2135</v>
      </c>
      <c r="D181" s="552">
        <v>2926</v>
      </c>
    </row>
    <row r="182" spans="1:6" x14ac:dyDescent="0.3">
      <c r="A182" s="553" t="s">
        <v>369</v>
      </c>
      <c r="B182" s="554">
        <v>0</v>
      </c>
      <c r="C182" s="554">
        <v>0</v>
      </c>
      <c r="D182" s="554">
        <v>595</v>
      </c>
    </row>
    <row r="183" spans="1:6" x14ac:dyDescent="0.3">
      <c r="A183" s="551" t="s">
        <v>370</v>
      </c>
      <c r="B183" s="552">
        <v>238190</v>
      </c>
      <c r="C183" s="552">
        <v>79993</v>
      </c>
      <c r="D183" s="552">
        <v>239351</v>
      </c>
    </row>
    <row r="184" spans="1:6" x14ac:dyDescent="0.3">
      <c r="A184" s="551"/>
      <c r="B184" s="552"/>
      <c r="C184" s="552"/>
      <c r="D184" s="552"/>
    </row>
    <row r="185" spans="1:6" x14ac:dyDescent="0.3">
      <c r="A185" s="557" t="s">
        <v>371</v>
      </c>
      <c r="B185" s="558"/>
      <c r="C185" s="558"/>
      <c r="D185" s="558">
        <f>SUM(D186:D202)-D193</f>
        <v>-3037828</v>
      </c>
    </row>
    <row r="186" spans="1:6" x14ac:dyDescent="0.3">
      <c r="A186" s="131" t="s">
        <v>372</v>
      </c>
      <c r="B186" s="132">
        <v>-1840365</v>
      </c>
      <c r="C186" s="132">
        <v>-481896</v>
      </c>
      <c r="D186" s="132">
        <v>-1550669</v>
      </c>
    </row>
    <row r="187" spans="1:6" x14ac:dyDescent="0.3">
      <c r="A187" s="551" t="s">
        <v>373</v>
      </c>
      <c r="B187" s="552">
        <v>-374125</v>
      </c>
      <c r="C187" s="552">
        <v>-115422</v>
      </c>
      <c r="D187" s="552">
        <v>-368762</v>
      </c>
    </row>
    <row r="188" spans="1:6" x14ac:dyDescent="0.3">
      <c r="A188" s="553" t="s">
        <v>374</v>
      </c>
      <c r="B188" s="554">
        <v>0</v>
      </c>
      <c r="C188" s="554">
        <v>-89</v>
      </c>
      <c r="D188" s="554">
        <v>0</v>
      </c>
      <c r="F188" s="559">
        <f>-D189/(-D186+-D189)</f>
        <v>0.30417779875811179</v>
      </c>
    </row>
    <row r="189" spans="1:6" x14ac:dyDescent="0.3">
      <c r="A189" s="551" t="s">
        <v>375</v>
      </c>
      <c r="B189" s="552">
        <v>-430500</v>
      </c>
      <c r="C189" s="552">
        <v>-161149</v>
      </c>
      <c r="D189" s="552">
        <v>-677873</v>
      </c>
    </row>
    <row r="190" spans="1:6" x14ac:dyDescent="0.3">
      <c r="A190" s="553" t="s">
        <v>422</v>
      </c>
      <c r="B190" s="554">
        <v>0</v>
      </c>
      <c r="C190" s="554">
        <v>0</v>
      </c>
      <c r="D190" s="554">
        <v>-18176</v>
      </c>
    </row>
    <row r="191" spans="1:6" x14ac:dyDescent="0.3">
      <c r="A191" s="551" t="s">
        <v>376</v>
      </c>
      <c r="B191" s="552">
        <v>0</v>
      </c>
      <c r="C191" s="552">
        <v>-1723</v>
      </c>
      <c r="D191" s="552">
        <v>53195</v>
      </c>
    </row>
    <row r="192" spans="1:6" x14ac:dyDescent="0.3">
      <c r="A192" s="553" t="s">
        <v>377</v>
      </c>
      <c r="B192" s="554">
        <v>-467370</v>
      </c>
      <c r="C192" s="554">
        <v>-131011</v>
      </c>
      <c r="D192" s="554">
        <v>-450218</v>
      </c>
    </row>
    <row r="193" spans="1:4" x14ac:dyDescent="0.3">
      <c r="A193" s="551" t="s">
        <v>423</v>
      </c>
      <c r="B193" s="552">
        <v>-13134</v>
      </c>
      <c r="C193" s="552">
        <v>-4226</v>
      </c>
      <c r="D193" s="552">
        <v>-12509</v>
      </c>
    </row>
    <row r="194" spans="1:4" x14ac:dyDescent="0.3">
      <c r="A194" s="553" t="s">
        <v>378</v>
      </c>
      <c r="B194" s="554">
        <v>0</v>
      </c>
      <c r="C194" s="554">
        <v>-389</v>
      </c>
      <c r="D194" s="554">
        <v>9170</v>
      </c>
    </row>
    <row r="195" spans="1:4" x14ac:dyDescent="0.3">
      <c r="A195" s="551" t="s">
        <v>71</v>
      </c>
      <c r="B195" s="552">
        <v>-40468</v>
      </c>
      <c r="C195" s="552">
        <v>-11465</v>
      </c>
      <c r="D195" s="552">
        <v>-34619</v>
      </c>
    </row>
    <row r="196" spans="1:4" x14ac:dyDescent="0.3">
      <c r="A196" s="553" t="s">
        <v>73</v>
      </c>
      <c r="B196" s="554">
        <v>-44965</v>
      </c>
      <c r="C196" s="554">
        <v>-14166</v>
      </c>
      <c r="D196" s="554">
        <v>-44143</v>
      </c>
    </row>
    <row r="197" spans="1:4" x14ac:dyDescent="0.3">
      <c r="A197" s="551" t="s">
        <v>74</v>
      </c>
      <c r="B197" s="552">
        <v>-12167</v>
      </c>
      <c r="C197" s="552">
        <v>-1593</v>
      </c>
      <c r="D197" s="552">
        <v>-6502</v>
      </c>
    </row>
    <row r="198" spans="1:4" x14ac:dyDescent="0.3">
      <c r="A198" s="553" t="s">
        <v>379</v>
      </c>
      <c r="B198" s="554">
        <v>0</v>
      </c>
      <c r="C198" s="554">
        <v>-81</v>
      </c>
      <c r="D198" s="554">
        <v>602</v>
      </c>
    </row>
    <row r="199" spans="1:4" x14ac:dyDescent="0.3">
      <c r="A199" s="551" t="s">
        <v>76</v>
      </c>
      <c r="B199" s="552">
        <v>20000</v>
      </c>
      <c r="C199" s="552">
        <v>6415</v>
      </c>
      <c r="D199" s="552">
        <v>11517</v>
      </c>
    </row>
    <row r="200" spans="1:4" x14ac:dyDescent="0.3">
      <c r="A200" s="553" t="s">
        <v>77</v>
      </c>
      <c r="B200" s="554">
        <v>0</v>
      </c>
      <c r="C200" s="554">
        <v>0</v>
      </c>
      <c r="D200" s="554">
        <v>399</v>
      </c>
    </row>
    <row r="201" spans="1:4" x14ac:dyDescent="0.3">
      <c r="A201" s="551" t="s">
        <v>380</v>
      </c>
      <c r="B201" s="552">
        <v>0</v>
      </c>
      <c r="C201" s="552">
        <v>3583</v>
      </c>
      <c r="D201" s="552">
        <v>23251</v>
      </c>
    </row>
    <row r="202" spans="1:4" x14ac:dyDescent="0.3">
      <c r="A202" s="553" t="s">
        <v>424</v>
      </c>
      <c r="B202" s="554">
        <v>0</v>
      </c>
      <c r="C202" s="554">
        <v>0</v>
      </c>
      <c r="D202" s="554">
        <v>15000</v>
      </c>
    </row>
    <row r="203" spans="1:4" x14ac:dyDescent="0.3">
      <c r="A203" s="551"/>
      <c r="B203" s="552"/>
      <c r="C203" s="552"/>
      <c r="D203" s="552"/>
    </row>
    <row r="204" spans="1:4" x14ac:dyDescent="0.3">
      <c r="A204" s="557" t="s">
        <v>381</v>
      </c>
      <c r="B204" s="558"/>
      <c r="C204" s="558"/>
      <c r="D204" s="558">
        <f>SUM(D205:D216)</f>
        <v>-502008</v>
      </c>
    </row>
    <row r="205" spans="1:4" x14ac:dyDescent="0.3">
      <c r="A205" s="551" t="s">
        <v>382</v>
      </c>
      <c r="B205" s="552">
        <v>-52149</v>
      </c>
      <c r="C205" s="552">
        <v>-54</v>
      </c>
      <c r="D205" s="552">
        <v>-44064</v>
      </c>
    </row>
    <row r="206" spans="1:4" x14ac:dyDescent="0.3">
      <c r="A206" s="553" t="s">
        <v>383</v>
      </c>
      <c r="B206" s="554">
        <v>0</v>
      </c>
      <c r="C206" s="554">
        <v>-10197</v>
      </c>
      <c r="D206" s="554">
        <v>0</v>
      </c>
    </row>
    <row r="207" spans="1:4" x14ac:dyDescent="0.3">
      <c r="A207" s="551" t="s">
        <v>384</v>
      </c>
      <c r="B207" s="552">
        <v>-60578</v>
      </c>
      <c r="C207" s="552">
        <v>-24384</v>
      </c>
      <c r="D207" s="552">
        <v>-59744</v>
      </c>
    </row>
    <row r="208" spans="1:4" x14ac:dyDescent="0.3">
      <c r="A208" s="553" t="s">
        <v>387</v>
      </c>
      <c r="B208" s="554">
        <v>-541</v>
      </c>
      <c r="C208" s="554">
        <v>-151</v>
      </c>
      <c r="D208" s="554">
        <v>-280</v>
      </c>
    </row>
    <row r="209" spans="1:4" x14ac:dyDescent="0.3">
      <c r="A209" s="551" t="s">
        <v>388</v>
      </c>
      <c r="B209" s="552">
        <v>-500</v>
      </c>
      <c r="C209" s="552">
        <v>-452</v>
      </c>
      <c r="D209" s="552">
        <v>-433</v>
      </c>
    </row>
    <row r="210" spans="1:4" x14ac:dyDescent="0.3">
      <c r="A210" s="553" t="s">
        <v>82</v>
      </c>
      <c r="B210" s="554">
        <v>-45000</v>
      </c>
      <c r="C210" s="554">
        <v>-11084</v>
      </c>
      <c r="D210" s="554">
        <v>-40327</v>
      </c>
    </row>
    <row r="211" spans="1:4" x14ac:dyDescent="0.3">
      <c r="A211" s="551" t="s">
        <v>390</v>
      </c>
      <c r="B211" s="552">
        <v>-3000</v>
      </c>
      <c r="C211" s="552">
        <v>-831</v>
      </c>
      <c r="D211" s="552">
        <v>-4551</v>
      </c>
    </row>
    <row r="212" spans="1:4" x14ac:dyDescent="0.3">
      <c r="A212" s="553" t="s">
        <v>391</v>
      </c>
      <c r="B212" s="554">
        <v>-293729</v>
      </c>
      <c r="C212" s="554">
        <v>-78390</v>
      </c>
      <c r="D212" s="554">
        <v>-304703</v>
      </c>
    </row>
    <row r="213" spans="1:4" x14ac:dyDescent="0.3">
      <c r="A213" s="551" t="s">
        <v>392</v>
      </c>
      <c r="B213" s="552">
        <v>-43000</v>
      </c>
      <c r="C213" s="552">
        <v>-11947</v>
      </c>
      <c r="D213" s="552">
        <v>-46235</v>
      </c>
    </row>
    <row r="214" spans="1:4" x14ac:dyDescent="0.3">
      <c r="A214" s="553" t="s">
        <v>393</v>
      </c>
      <c r="B214" s="554">
        <v>0</v>
      </c>
      <c r="C214" s="554">
        <v>0</v>
      </c>
      <c r="D214" s="554">
        <v>-1022</v>
      </c>
    </row>
    <row r="215" spans="1:4" x14ac:dyDescent="0.3">
      <c r="A215" s="551" t="s">
        <v>394</v>
      </c>
      <c r="B215" s="552">
        <v>-2000</v>
      </c>
      <c r="C215" s="552">
        <v>0</v>
      </c>
      <c r="D215" s="552">
        <v>-455</v>
      </c>
    </row>
    <row r="216" spans="1:4" x14ac:dyDescent="0.3">
      <c r="A216" s="553" t="s">
        <v>395</v>
      </c>
      <c r="B216" s="554">
        <v>-200</v>
      </c>
      <c r="C216" s="554">
        <v>-27</v>
      </c>
      <c r="D216" s="554">
        <v>-194</v>
      </c>
    </row>
    <row r="217" spans="1:4" x14ac:dyDescent="0.3">
      <c r="A217" s="551"/>
      <c r="B217" s="552"/>
      <c r="C217" s="552"/>
      <c r="D217" s="552"/>
    </row>
    <row r="218" spans="1:4" x14ac:dyDescent="0.3">
      <c r="A218" s="560" t="s">
        <v>396</v>
      </c>
      <c r="B218" s="558"/>
      <c r="C218" s="558"/>
      <c r="D218" s="558">
        <f>SUM(D219:D229)</f>
        <v>-143431</v>
      </c>
    </row>
    <row r="219" spans="1:4" x14ac:dyDescent="0.3">
      <c r="A219" s="551" t="s">
        <v>91</v>
      </c>
      <c r="B219" s="552">
        <v>-1500</v>
      </c>
      <c r="C219" s="552">
        <v>-456</v>
      </c>
      <c r="D219" s="552">
        <v>-2235</v>
      </c>
    </row>
    <row r="220" spans="1:4" x14ac:dyDescent="0.3">
      <c r="A220" s="553" t="s">
        <v>92</v>
      </c>
      <c r="B220" s="554">
        <v>-350</v>
      </c>
      <c r="C220" s="554">
        <v>-323</v>
      </c>
      <c r="D220" s="554">
        <v>-311</v>
      </c>
    </row>
    <row r="221" spans="1:4" x14ac:dyDescent="0.3">
      <c r="A221" s="551" t="s">
        <v>116</v>
      </c>
      <c r="B221" s="552">
        <v>-1500</v>
      </c>
      <c r="C221" s="552">
        <v>-82</v>
      </c>
      <c r="D221" s="552">
        <v>-740</v>
      </c>
    </row>
    <row r="222" spans="1:4" x14ac:dyDescent="0.3">
      <c r="A222" s="553" t="s">
        <v>93</v>
      </c>
      <c r="B222" s="554">
        <v>-5700</v>
      </c>
      <c r="C222" s="554">
        <v>-413</v>
      </c>
      <c r="D222" s="554">
        <v>-9660</v>
      </c>
    </row>
    <row r="223" spans="1:4" x14ac:dyDescent="0.3">
      <c r="A223" s="551" t="s">
        <v>397</v>
      </c>
      <c r="B223" s="552">
        <v>-100</v>
      </c>
      <c r="C223" s="552">
        <v>-108</v>
      </c>
      <c r="D223" s="552">
        <v>0</v>
      </c>
    </row>
    <row r="224" spans="1:4" x14ac:dyDescent="0.3">
      <c r="A224" s="553" t="s">
        <v>398</v>
      </c>
      <c r="B224" s="554">
        <v>-53000</v>
      </c>
      <c r="C224" s="554">
        <v>-34054</v>
      </c>
      <c r="D224" s="554">
        <v>-91519</v>
      </c>
    </row>
    <row r="225" spans="1:4" x14ac:dyDescent="0.3">
      <c r="A225" s="551" t="s">
        <v>96</v>
      </c>
      <c r="B225" s="552">
        <v>-10500</v>
      </c>
      <c r="C225" s="552">
        <v>-3915</v>
      </c>
      <c r="D225" s="552">
        <v>-11162</v>
      </c>
    </row>
    <row r="226" spans="1:4" x14ac:dyDescent="0.3">
      <c r="A226" s="553" t="s">
        <v>425</v>
      </c>
      <c r="B226" s="554">
        <v>0</v>
      </c>
      <c r="C226" s="554">
        <v>0</v>
      </c>
      <c r="D226" s="554">
        <v>-23</v>
      </c>
    </row>
    <row r="227" spans="1:4" x14ac:dyDescent="0.3">
      <c r="A227" s="551" t="s">
        <v>97</v>
      </c>
      <c r="B227" s="552">
        <v>-25000</v>
      </c>
      <c r="C227" s="552">
        <v>-11513</v>
      </c>
      <c r="D227" s="552">
        <v>-26286</v>
      </c>
    </row>
    <row r="228" spans="1:4" x14ac:dyDescent="0.3">
      <c r="A228" s="553" t="s">
        <v>426</v>
      </c>
      <c r="B228" s="554">
        <v>-200</v>
      </c>
      <c r="C228" s="554">
        <v>0</v>
      </c>
      <c r="D228" s="554">
        <v>-13</v>
      </c>
    </row>
    <row r="229" spans="1:4" x14ac:dyDescent="0.3">
      <c r="A229" s="551" t="s">
        <v>100</v>
      </c>
      <c r="B229" s="552">
        <v>-1500</v>
      </c>
      <c r="C229" s="552">
        <v>-374</v>
      </c>
      <c r="D229" s="552">
        <v>-1482</v>
      </c>
    </row>
    <row r="230" spans="1:4" x14ac:dyDescent="0.3">
      <c r="A230" s="551"/>
      <c r="B230" s="552"/>
      <c r="C230" s="552"/>
      <c r="D230" s="552"/>
    </row>
    <row r="231" spans="1:4" x14ac:dyDescent="0.3">
      <c r="A231" s="557" t="s">
        <v>400</v>
      </c>
      <c r="B231" s="558"/>
      <c r="C231" s="558"/>
      <c r="D231" s="558">
        <f>SUM(D232:D236)</f>
        <v>-421229</v>
      </c>
    </row>
    <row r="232" spans="1:4" x14ac:dyDescent="0.3">
      <c r="A232" s="553" t="s">
        <v>401</v>
      </c>
      <c r="B232" s="554">
        <v>-417732</v>
      </c>
      <c r="C232" s="554">
        <v>-83695</v>
      </c>
      <c r="D232" s="554">
        <v>-407867</v>
      </c>
    </row>
    <row r="233" spans="1:4" x14ac:dyDescent="0.3">
      <c r="A233" s="551" t="s">
        <v>402</v>
      </c>
      <c r="B233" s="552">
        <v>-20750</v>
      </c>
      <c r="C233" s="552">
        <v>-7578</v>
      </c>
      <c r="D233" s="552">
        <v>-12727</v>
      </c>
    </row>
    <row r="234" spans="1:4" x14ac:dyDescent="0.3">
      <c r="A234" s="553" t="s">
        <v>413</v>
      </c>
      <c r="B234" s="554">
        <v>0</v>
      </c>
      <c r="C234" s="554">
        <v>-29178</v>
      </c>
      <c r="D234" s="554">
        <v>0</v>
      </c>
    </row>
    <row r="235" spans="1:4" x14ac:dyDescent="0.3">
      <c r="A235" s="551" t="s">
        <v>414</v>
      </c>
      <c r="B235" s="552">
        <v>0</v>
      </c>
      <c r="C235" s="552">
        <v>-23</v>
      </c>
      <c r="D235" s="552">
        <v>-1</v>
      </c>
    </row>
    <row r="236" spans="1:4" x14ac:dyDescent="0.3">
      <c r="A236" s="553" t="s">
        <v>404</v>
      </c>
      <c r="B236" s="554">
        <v>-500</v>
      </c>
      <c r="C236" s="554">
        <v>-71</v>
      </c>
      <c r="D236" s="554">
        <v>-634</v>
      </c>
    </row>
    <row r="237" spans="1:4" x14ac:dyDescent="0.3">
      <c r="A237" s="551"/>
      <c r="B237" s="552"/>
      <c r="C237" s="552"/>
      <c r="D237" s="552"/>
    </row>
    <row r="238" spans="1:4" x14ac:dyDescent="0.3">
      <c r="A238" s="551" t="s">
        <v>405</v>
      </c>
      <c r="B238" s="552">
        <v>0</v>
      </c>
      <c r="C238" s="552">
        <v>0</v>
      </c>
      <c r="D238" s="552">
        <v>-131263</v>
      </c>
    </row>
    <row r="239" spans="1:4" x14ac:dyDescent="0.3">
      <c r="A239" s="553"/>
      <c r="B239" s="554"/>
      <c r="C239" s="554"/>
      <c r="D239" s="554"/>
    </row>
    <row r="240" spans="1:4" x14ac:dyDescent="0.3">
      <c r="A240" s="551" t="s">
        <v>406</v>
      </c>
      <c r="B240" s="552"/>
      <c r="C240" s="552"/>
      <c r="D240" s="552"/>
    </row>
    <row r="241" spans="1:4" x14ac:dyDescent="0.3">
      <c r="A241" s="553" t="s">
        <v>407</v>
      </c>
      <c r="B241" s="554">
        <v>1103470</v>
      </c>
      <c r="C241" s="554">
        <v>299711</v>
      </c>
      <c r="D241" s="554">
        <v>1116658</v>
      </c>
    </row>
    <row r="242" spans="1:4" x14ac:dyDescent="0.3">
      <c r="A242" s="551" t="s">
        <v>408</v>
      </c>
      <c r="B242" s="552">
        <v>-4242123</v>
      </c>
      <c r="C242" s="552">
        <v>-1222511</v>
      </c>
      <c r="D242" s="552">
        <v>-4248268</v>
      </c>
    </row>
    <row r="243" spans="1:4" x14ac:dyDescent="0.3">
      <c r="A243" s="553" t="s">
        <v>409</v>
      </c>
      <c r="B243" s="554">
        <v>-3138653</v>
      </c>
      <c r="C243" s="554">
        <v>-922799</v>
      </c>
      <c r="D243" s="554">
        <v>-3131610</v>
      </c>
    </row>
    <row r="244" spans="1:4" x14ac:dyDescent="0.3">
      <c r="A244" s="551"/>
      <c r="B244" s="552"/>
      <c r="C244" s="552"/>
      <c r="D244" s="552"/>
    </row>
    <row r="245" spans="1:4" x14ac:dyDescent="0.3">
      <c r="A245" s="551"/>
      <c r="B245" s="552"/>
      <c r="C245" s="552"/>
      <c r="D245" s="552"/>
    </row>
    <row r="246" spans="1:4" x14ac:dyDescent="0.3">
      <c r="A246" s="551"/>
      <c r="B246" s="552"/>
      <c r="C246" s="552"/>
      <c r="D246" s="552"/>
    </row>
    <row r="247" spans="1:4" x14ac:dyDescent="0.3">
      <c r="A247" s="551"/>
      <c r="B247" s="552"/>
      <c r="C247" s="552"/>
      <c r="D247" s="552"/>
    </row>
    <row r="248" spans="1:4" ht="22.2" customHeight="1" x14ac:dyDescent="0.3">
      <c r="A248" s="134" t="s">
        <v>427</v>
      </c>
      <c r="B248" s="561"/>
      <c r="C248" s="561"/>
      <c r="D248" s="561"/>
    </row>
    <row r="249" spans="1:4" x14ac:dyDescent="0.3">
      <c r="A249" s="551"/>
      <c r="B249" s="552"/>
      <c r="C249" s="552"/>
      <c r="D249" s="552"/>
    </row>
    <row r="250" spans="1:4" x14ac:dyDescent="0.3">
      <c r="A250" s="566" t="s">
        <v>428</v>
      </c>
      <c r="B250" s="567"/>
      <c r="C250" s="567"/>
      <c r="D250" s="567"/>
    </row>
    <row r="251" spans="1:4" x14ac:dyDescent="0.3">
      <c r="A251" s="566" t="s">
        <v>382</v>
      </c>
      <c r="B251" s="567">
        <v>0</v>
      </c>
      <c r="C251" s="567">
        <v>0</v>
      </c>
      <c r="D251" s="567">
        <v>-25</v>
      </c>
    </row>
    <row r="252" spans="1:4" x14ac:dyDescent="0.3">
      <c r="A252" s="566" t="s">
        <v>384</v>
      </c>
      <c r="B252" s="567">
        <v>0</v>
      </c>
      <c r="C252" s="567">
        <v>0</v>
      </c>
      <c r="D252" s="567">
        <v>-351</v>
      </c>
    </row>
    <row r="253" spans="1:4" x14ac:dyDescent="0.3">
      <c r="A253" s="566" t="s">
        <v>93</v>
      </c>
      <c r="B253" s="567">
        <v>0</v>
      </c>
      <c r="C253" s="567">
        <v>0</v>
      </c>
      <c r="D253" s="567">
        <v>-4800</v>
      </c>
    </row>
    <row r="254" spans="1:4" x14ac:dyDescent="0.3">
      <c r="A254" s="566"/>
      <c r="B254" s="567"/>
      <c r="C254" s="567"/>
      <c r="D254" s="567"/>
    </row>
    <row r="255" spans="1:4" x14ac:dyDescent="0.3">
      <c r="A255" s="566" t="s">
        <v>429</v>
      </c>
      <c r="B255" s="567"/>
      <c r="C255" s="567"/>
      <c r="D255" s="567"/>
    </row>
    <row r="256" spans="1:4" x14ac:dyDescent="0.3">
      <c r="A256" s="566" t="s">
        <v>408</v>
      </c>
      <c r="B256" s="567">
        <v>0</v>
      </c>
      <c r="C256" s="567">
        <v>0</v>
      </c>
      <c r="D256" s="567">
        <v>-5176</v>
      </c>
    </row>
    <row r="257" spans="1:6" x14ac:dyDescent="0.3">
      <c r="A257" s="566" t="s">
        <v>409</v>
      </c>
      <c r="B257" s="567">
        <v>0</v>
      </c>
      <c r="C257" s="567">
        <v>0</v>
      </c>
      <c r="D257" s="567">
        <v>-5176</v>
      </c>
    </row>
    <row r="258" spans="1:6" x14ac:dyDescent="0.3">
      <c r="A258" s="553"/>
      <c r="B258" s="554"/>
      <c r="C258" s="554"/>
      <c r="D258" s="554"/>
    </row>
    <row r="259" spans="1:6" x14ac:dyDescent="0.3">
      <c r="A259" s="129" t="s">
        <v>430</v>
      </c>
      <c r="B259" s="552"/>
      <c r="C259" s="552"/>
      <c r="D259" s="552"/>
    </row>
    <row r="260" spans="1:6" x14ac:dyDescent="0.3">
      <c r="A260" s="553" t="s">
        <v>367</v>
      </c>
      <c r="B260" s="554">
        <v>47230</v>
      </c>
      <c r="C260" s="554">
        <v>13906</v>
      </c>
      <c r="D260" s="554">
        <v>62199</v>
      </c>
    </row>
    <row r="261" spans="1:6" x14ac:dyDescent="0.3">
      <c r="A261" s="551" t="s">
        <v>368</v>
      </c>
      <c r="B261" s="552">
        <v>148690</v>
      </c>
      <c r="C261" s="552">
        <v>38624</v>
      </c>
      <c r="D261" s="552">
        <v>150246</v>
      </c>
    </row>
    <row r="262" spans="1:6" x14ac:dyDescent="0.3">
      <c r="A262" s="553" t="s">
        <v>421</v>
      </c>
      <c r="B262" s="554">
        <v>6550</v>
      </c>
      <c r="C262" s="554">
        <v>0</v>
      </c>
      <c r="D262" s="554">
        <v>6025</v>
      </c>
    </row>
    <row r="263" spans="1:6" x14ac:dyDescent="0.3">
      <c r="A263" s="551" t="s">
        <v>370</v>
      </c>
      <c r="B263" s="552">
        <v>76300</v>
      </c>
      <c r="C263" s="552">
        <v>26920</v>
      </c>
      <c r="D263" s="552">
        <v>81679</v>
      </c>
    </row>
    <row r="264" spans="1:6" x14ac:dyDescent="0.3">
      <c r="A264" s="551"/>
      <c r="B264" s="552"/>
      <c r="C264" s="552"/>
      <c r="D264" s="552"/>
    </row>
    <row r="265" spans="1:6" x14ac:dyDescent="0.3">
      <c r="A265" s="557" t="s">
        <v>371</v>
      </c>
      <c r="B265" s="558"/>
      <c r="C265" s="558"/>
      <c r="D265" s="558">
        <f>SUM(D266:D277)</f>
        <v>-712497</v>
      </c>
    </row>
    <row r="266" spans="1:6" x14ac:dyDescent="0.3">
      <c r="A266" s="131" t="s">
        <v>372</v>
      </c>
      <c r="B266" s="132">
        <v>-467030</v>
      </c>
      <c r="C266" s="132">
        <v>-129096</v>
      </c>
      <c r="D266" s="135">
        <v>-435140</v>
      </c>
    </row>
    <row r="267" spans="1:6" x14ac:dyDescent="0.3">
      <c r="A267" s="551" t="s">
        <v>373</v>
      </c>
      <c r="B267" s="552">
        <v>-122539</v>
      </c>
      <c r="C267" s="552">
        <v>-26913</v>
      </c>
      <c r="D267" s="552">
        <v>-84665</v>
      </c>
      <c r="F267" s="559">
        <f>-D268/(-D266+-D268)</f>
        <v>0.17559484903083042</v>
      </c>
    </row>
    <row r="268" spans="1:6" x14ac:dyDescent="0.3">
      <c r="A268" s="553" t="s">
        <v>375</v>
      </c>
      <c r="B268" s="554">
        <v>-84733</v>
      </c>
      <c r="C268" s="554">
        <v>-27067</v>
      </c>
      <c r="D268" s="567">
        <v>-92683</v>
      </c>
    </row>
    <row r="269" spans="1:6" x14ac:dyDescent="0.3">
      <c r="A269" s="551" t="s">
        <v>422</v>
      </c>
      <c r="B269" s="552">
        <v>0</v>
      </c>
      <c r="C269" s="552">
        <v>0</v>
      </c>
      <c r="D269" s="552">
        <v>-11122</v>
      </c>
    </row>
    <row r="270" spans="1:6" x14ac:dyDescent="0.3">
      <c r="A270" s="553" t="s">
        <v>376</v>
      </c>
      <c r="B270" s="554">
        <v>0</v>
      </c>
      <c r="C270" s="554">
        <v>-426</v>
      </c>
      <c r="D270" s="554">
        <v>24363</v>
      </c>
    </row>
    <row r="271" spans="1:6" x14ac:dyDescent="0.3">
      <c r="A271" s="551" t="s">
        <v>377</v>
      </c>
      <c r="B271" s="552">
        <v>-119149</v>
      </c>
      <c r="C271" s="552">
        <v>-30637</v>
      </c>
      <c r="D271" s="552">
        <v>-105948</v>
      </c>
    </row>
    <row r="272" spans="1:6" x14ac:dyDescent="0.3">
      <c r="A272" s="553" t="s">
        <v>378</v>
      </c>
      <c r="B272" s="554">
        <v>0</v>
      </c>
      <c r="C272" s="554">
        <v>-96</v>
      </c>
      <c r="D272" s="554">
        <v>4258</v>
      </c>
    </row>
    <row r="273" spans="1:4" x14ac:dyDescent="0.3">
      <c r="A273" s="551" t="s">
        <v>71</v>
      </c>
      <c r="B273" s="552">
        <v>-10317</v>
      </c>
      <c r="C273" s="552">
        <v>-2716</v>
      </c>
      <c r="D273" s="552">
        <v>-8141</v>
      </c>
    </row>
    <row r="274" spans="1:4" x14ac:dyDescent="0.3">
      <c r="A274" s="553" t="s">
        <v>73</v>
      </c>
      <c r="B274" s="554">
        <v>-11463</v>
      </c>
      <c r="C274" s="554">
        <v>-3372</v>
      </c>
      <c r="D274" s="554">
        <v>-10461</v>
      </c>
    </row>
    <row r="275" spans="1:4" x14ac:dyDescent="0.3">
      <c r="A275" s="551" t="s">
        <v>74</v>
      </c>
      <c r="B275" s="552">
        <v>-3102</v>
      </c>
      <c r="C275" s="552">
        <v>-382</v>
      </c>
      <c r="D275" s="552">
        <v>-1548</v>
      </c>
    </row>
    <row r="276" spans="1:4" x14ac:dyDescent="0.3">
      <c r="A276" s="553" t="s">
        <v>379</v>
      </c>
      <c r="B276" s="554">
        <v>0</v>
      </c>
      <c r="C276" s="554">
        <v>-20</v>
      </c>
      <c r="D276" s="554">
        <v>568</v>
      </c>
    </row>
    <row r="277" spans="1:4" x14ac:dyDescent="0.3">
      <c r="A277" s="551" t="s">
        <v>76</v>
      </c>
      <c r="B277" s="552">
        <v>3550</v>
      </c>
      <c r="C277" s="552">
        <v>0</v>
      </c>
      <c r="D277" s="552">
        <v>8022</v>
      </c>
    </row>
    <row r="278" spans="1:4" x14ac:dyDescent="0.3">
      <c r="A278" s="551"/>
      <c r="B278" s="552"/>
      <c r="C278" s="552"/>
      <c r="D278" s="552"/>
    </row>
    <row r="279" spans="1:4" x14ac:dyDescent="0.3">
      <c r="A279" s="557" t="s">
        <v>381</v>
      </c>
      <c r="B279" s="558"/>
      <c r="C279" s="558"/>
      <c r="D279" s="558">
        <f>SUM(D280:D294)</f>
        <v>-145007</v>
      </c>
    </row>
    <row r="280" spans="1:4" x14ac:dyDescent="0.3">
      <c r="A280" s="553" t="s">
        <v>382</v>
      </c>
      <c r="B280" s="554">
        <v>-16210</v>
      </c>
      <c r="C280" s="554">
        <v>-1428</v>
      </c>
      <c r="D280" s="554">
        <v>-16331</v>
      </c>
    </row>
    <row r="281" spans="1:4" x14ac:dyDescent="0.3">
      <c r="A281" s="551" t="s">
        <v>383</v>
      </c>
      <c r="B281" s="552">
        <v>0</v>
      </c>
      <c r="C281" s="552">
        <v>-2618</v>
      </c>
      <c r="D281" s="552">
        <v>0</v>
      </c>
    </row>
    <row r="282" spans="1:4" x14ac:dyDescent="0.3">
      <c r="A282" s="553" t="s">
        <v>384</v>
      </c>
      <c r="B282" s="554">
        <v>-15086</v>
      </c>
      <c r="C282" s="554">
        <v>-4858</v>
      </c>
      <c r="D282" s="554">
        <v>-16906</v>
      </c>
    </row>
    <row r="283" spans="1:4" x14ac:dyDescent="0.3">
      <c r="A283" s="551" t="s">
        <v>385</v>
      </c>
      <c r="B283" s="552">
        <v>-2500</v>
      </c>
      <c r="C283" s="552">
        <v>0</v>
      </c>
      <c r="D283" s="552">
        <v>0</v>
      </c>
    </row>
    <row r="284" spans="1:4" x14ac:dyDescent="0.3">
      <c r="A284" s="553" t="s">
        <v>386</v>
      </c>
      <c r="B284" s="554">
        <v>-100</v>
      </c>
      <c r="C284" s="554">
        <v>0</v>
      </c>
      <c r="D284" s="554">
        <v>0</v>
      </c>
    </row>
    <row r="285" spans="1:4" x14ac:dyDescent="0.3">
      <c r="A285" s="551" t="s">
        <v>387</v>
      </c>
      <c r="B285" s="552">
        <v>-287</v>
      </c>
      <c r="C285" s="552">
        <v>-22</v>
      </c>
      <c r="D285" s="552">
        <v>-70</v>
      </c>
    </row>
    <row r="286" spans="1:4" x14ac:dyDescent="0.3">
      <c r="A286" s="553" t="s">
        <v>388</v>
      </c>
      <c r="B286" s="554">
        <v>-400</v>
      </c>
      <c r="C286" s="554">
        <v>-90</v>
      </c>
      <c r="D286" s="554">
        <v>-86</v>
      </c>
    </row>
    <row r="287" spans="1:4" x14ac:dyDescent="0.3">
      <c r="A287" s="551" t="s">
        <v>82</v>
      </c>
      <c r="B287" s="552">
        <v>-6250</v>
      </c>
      <c r="C287" s="552">
        <v>-1365</v>
      </c>
      <c r="D287" s="552">
        <v>-3397</v>
      </c>
    </row>
    <row r="288" spans="1:4" x14ac:dyDescent="0.3">
      <c r="A288" s="553" t="s">
        <v>389</v>
      </c>
      <c r="B288" s="554">
        <v>-300</v>
      </c>
      <c r="C288" s="554">
        <v>0</v>
      </c>
      <c r="D288" s="554">
        <v>0</v>
      </c>
    </row>
    <row r="289" spans="1:4" x14ac:dyDescent="0.3">
      <c r="A289" s="551" t="s">
        <v>390</v>
      </c>
      <c r="B289" s="552">
        <v>-2450</v>
      </c>
      <c r="C289" s="552">
        <v>-358</v>
      </c>
      <c r="D289" s="552">
        <v>477</v>
      </c>
    </row>
    <row r="290" spans="1:4" x14ac:dyDescent="0.3">
      <c r="A290" s="553" t="s">
        <v>391</v>
      </c>
      <c r="B290" s="554">
        <v>-104685</v>
      </c>
      <c r="C290" s="554">
        <v>-25354</v>
      </c>
      <c r="D290" s="554">
        <v>-105395</v>
      </c>
    </row>
    <row r="291" spans="1:4" x14ac:dyDescent="0.3">
      <c r="A291" s="551" t="s">
        <v>392</v>
      </c>
      <c r="B291" s="552">
        <v>-2850</v>
      </c>
      <c r="C291" s="552">
        <v>-1057</v>
      </c>
      <c r="D291" s="552">
        <v>-2499</v>
      </c>
    </row>
    <row r="292" spans="1:4" x14ac:dyDescent="0.3">
      <c r="A292" s="553" t="s">
        <v>393</v>
      </c>
      <c r="B292" s="554">
        <v>-1550</v>
      </c>
      <c r="C292" s="554">
        <v>0</v>
      </c>
      <c r="D292" s="554">
        <v>0</v>
      </c>
    </row>
    <row r="293" spans="1:4" x14ac:dyDescent="0.3">
      <c r="A293" s="551" t="s">
        <v>394</v>
      </c>
      <c r="B293" s="552">
        <v>-170</v>
      </c>
      <c r="C293" s="552">
        <v>0</v>
      </c>
      <c r="D293" s="552">
        <v>-800</v>
      </c>
    </row>
    <row r="294" spans="1:4" x14ac:dyDescent="0.3">
      <c r="A294" s="553" t="s">
        <v>395</v>
      </c>
      <c r="B294" s="554">
        <v>-200</v>
      </c>
      <c r="C294" s="554">
        <v>0</v>
      </c>
      <c r="D294" s="554">
        <v>0</v>
      </c>
    </row>
    <row r="295" spans="1:4" x14ac:dyDescent="0.3">
      <c r="A295" s="551"/>
      <c r="B295" s="552"/>
      <c r="C295" s="552"/>
      <c r="D295" s="552"/>
    </row>
    <row r="296" spans="1:4" x14ac:dyDescent="0.3">
      <c r="A296" s="560" t="s">
        <v>396</v>
      </c>
      <c r="B296" s="558"/>
      <c r="C296" s="558"/>
      <c r="D296" s="558">
        <f>SUM(D297:D306)</f>
        <v>-35903</v>
      </c>
    </row>
    <row r="297" spans="1:4" x14ac:dyDescent="0.3">
      <c r="A297" s="551" t="s">
        <v>91</v>
      </c>
      <c r="B297" s="552">
        <v>-1350</v>
      </c>
      <c r="C297" s="552">
        <v>-422</v>
      </c>
      <c r="D297" s="552">
        <v>-502</v>
      </c>
    </row>
    <row r="298" spans="1:4" x14ac:dyDescent="0.3">
      <c r="A298" s="553" t="s">
        <v>92</v>
      </c>
      <c r="B298" s="554">
        <v>-250</v>
      </c>
      <c r="C298" s="554">
        <v>0</v>
      </c>
      <c r="D298" s="554">
        <v>-55</v>
      </c>
    </row>
    <row r="299" spans="1:4" x14ac:dyDescent="0.3">
      <c r="A299" s="551" t="s">
        <v>116</v>
      </c>
      <c r="B299" s="552">
        <v>-400</v>
      </c>
      <c r="C299" s="552">
        <v>0</v>
      </c>
      <c r="D299" s="552">
        <v>-22</v>
      </c>
    </row>
    <row r="300" spans="1:4" x14ac:dyDescent="0.3">
      <c r="A300" s="553" t="s">
        <v>93</v>
      </c>
      <c r="B300" s="554">
        <v>-2700</v>
      </c>
      <c r="C300" s="554">
        <v>0</v>
      </c>
      <c r="D300" s="554">
        <v>-1434</v>
      </c>
    </row>
    <row r="301" spans="1:4" x14ac:dyDescent="0.3">
      <c r="A301" s="551" t="s">
        <v>397</v>
      </c>
      <c r="B301" s="552">
        <v>-400</v>
      </c>
      <c r="C301" s="552">
        <v>0</v>
      </c>
      <c r="D301" s="552">
        <v>0</v>
      </c>
    </row>
    <row r="302" spans="1:4" x14ac:dyDescent="0.3">
      <c r="A302" s="553" t="s">
        <v>398</v>
      </c>
      <c r="B302" s="554">
        <v>-13850</v>
      </c>
      <c r="C302" s="554">
        <v>-6777</v>
      </c>
      <c r="D302" s="554">
        <v>-20857</v>
      </c>
    </row>
    <row r="303" spans="1:4" x14ac:dyDescent="0.3">
      <c r="A303" s="551" t="s">
        <v>96</v>
      </c>
      <c r="B303" s="552">
        <v>-4780</v>
      </c>
      <c r="C303" s="552">
        <v>-935</v>
      </c>
      <c r="D303" s="552">
        <v>-3775</v>
      </c>
    </row>
    <row r="304" spans="1:4" x14ac:dyDescent="0.3">
      <c r="A304" s="553" t="s">
        <v>425</v>
      </c>
      <c r="B304" s="554">
        <v>0</v>
      </c>
      <c r="C304" s="554">
        <v>0</v>
      </c>
      <c r="D304" s="554">
        <v>-59</v>
      </c>
    </row>
    <row r="305" spans="1:4" x14ac:dyDescent="0.3">
      <c r="A305" s="551" t="s">
        <v>97</v>
      </c>
      <c r="B305" s="552">
        <v>-13000</v>
      </c>
      <c r="C305" s="552">
        <v>-711</v>
      </c>
      <c r="D305" s="552">
        <v>-9056</v>
      </c>
    </row>
    <row r="306" spans="1:4" x14ac:dyDescent="0.3">
      <c r="A306" s="553" t="s">
        <v>100</v>
      </c>
      <c r="B306" s="554">
        <v>-650</v>
      </c>
      <c r="C306" s="554">
        <v>-290</v>
      </c>
      <c r="D306" s="554">
        <v>-143</v>
      </c>
    </row>
    <row r="307" spans="1:4" x14ac:dyDescent="0.3">
      <c r="A307" s="551"/>
      <c r="B307" s="552"/>
      <c r="C307" s="552"/>
      <c r="D307" s="552"/>
    </row>
    <row r="308" spans="1:4" x14ac:dyDescent="0.3">
      <c r="A308" s="557" t="s">
        <v>400</v>
      </c>
      <c r="B308" s="558"/>
      <c r="C308" s="558"/>
      <c r="D308" s="558">
        <f>SUM(D309:D312)</f>
        <v>-175122</v>
      </c>
    </row>
    <row r="309" spans="1:4" x14ac:dyDescent="0.3">
      <c r="A309" s="551" t="s">
        <v>401</v>
      </c>
      <c r="B309" s="552">
        <v>-180250</v>
      </c>
      <c r="C309" s="552">
        <v>-60081</v>
      </c>
      <c r="D309" s="552">
        <v>-174576</v>
      </c>
    </row>
    <row r="310" spans="1:4" x14ac:dyDescent="0.3">
      <c r="A310" s="553" t="s">
        <v>402</v>
      </c>
      <c r="B310" s="554">
        <v>-2850</v>
      </c>
      <c r="C310" s="554">
        <v>-791</v>
      </c>
      <c r="D310" s="554">
        <v>-485</v>
      </c>
    </row>
    <row r="311" spans="1:4" x14ac:dyDescent="0.3">
      <c r="A311" s="551" t="s">
        <v>414</v>
      </c>
      <c r="B311" s="552">
        <v>50</v>
      </c>
      <c r="C311" s="552">
        <v>0</v>
      </c>
      <c r="D311" s="552">
        <v>11</v>
      </c>
    </row>
    <row r="312" spans="1:4" x14ac:dyDescent="0.3">
      <c r="A312" s="553" t="s">
        <v>404</v>
      </c>
      <c r="B312" s="554">
        <v>-150</v>
      </c>
      <c r="C312" s="554">
        <v>-50</v>
      </c>
      <c r="D312" s="554">
        <v>-72</v>
      </c>
    </row>
    <row r="313" spans="1:4" x14ac:dyDescent="0.3">
      <c r="A313" s="551"/>
      <c r="B313" s="552"/>
      <c r="C313" s="552"/>
      <c r="D313" s="552"/>
    </row>
    <row r="314" spans="1:4" x14ac:dyDescent="0.3">
      <c r="A314" s="551"/>
      <c r="B314" s="552"/>
      <c r="C314" s="552"/>
      <c r="D314" s="552"/>
    </row>
    <row r="315" spans="1:4" x14ac:dyDescent="0.3">
      <c r="A315" s="551" t="s">
        <v>405</v>
      </c>
      <c r="B315" s="552">
        <v>0</v>
      </c>
      <c r="C315" s="552">
        <v>0</v>
      </c>
      <c r="D315" s="552">
        <v>-36790</v>
      </c>
    </row>
    <row r="316" spans="1:4" x14ac:dyDescent="0.3">
      <c r="A316" s="553" t="s">
        <v>417</v>
      </c>
      <c r="B316" s="554">
        <v>0</v>
      </c>
      <c r="C316" s="554">
        <v>0</v>
      </c>
      <c r="D316" s="563">
        <v>-78</v>
      </c>
    </row>
    <row r="317" spans="1:4" x14ac:dyDescent="0.3">
      <c r="A317" s="551"/>
      <c r="B317" s="552"/>
      <c r="C317" s="552"/>
      <c r="D317" s="552"/>
    </row>
    <row r="318" spans="1:4" x14ac:dyDescent="0.3">
      <c r="A318" s="566" t="s">
        <v>431</v>
      </c>
      <c r="B318" s="567"/>
      <c r="C318" s="567"/>
      <c r="D318" s="567"/>
    </row>
    <row r="319" spans="1:4" x14ac:dyDescent="0.3">
      <c r="A319" s="566" t="s">
        <v>407</v>
      </c>
      <c r="B319" s="567">
        <v>278770</v>
      </c>
      <c r="C319" s="567">
        <v>79449</v>
      </c>
      <c r="D319" s="567">
        <v>300149</v>
      </c>
    </row>
    <row r="320" spans="1:4" x14ac:dyDescent="0.3">
      <c r="A320" s="566" t="s">
        <v>408</v>
      </c>
      <c r="B320" s="567">
        <v>-1188401</v>
      </c>
      <c r="C320" s="567">
        <v>-327929</v>
      </c>
      <c r="D320" s="567">
        <v>-1105394</v>
      </c>
    </row>
    <row r="321" spans="1:4" x14ac:dyDescent="0.3">
      <c r="A321" s="566" t="s">
        <v>409</v>
      </c>
      <c r="B321" s="567">
        <v>-909631</v>
      </c>
      <c r="C321" s="567">
        <v>-248480</v>
      </c>
      <c r="D321" s="567">
        <v>-805245</v>
      </c>
    </row>
    <row r="322" spans="1:4" x14ac:dyDescent="0.3">
      <c r="A322" s="553"/>
      <c r="B322" s="554"/>
      <c r="C322" s="554"/>
      <c r="D322" s="554"/>
    </row>
    <row r="323" spans="1:4" x14ac:dyDescent="0.3">
      <c r="A323" s="551" t="s">
        <v>406</v>
      </c>
      <c r="B323" s="552"/>
      <c r="C323" s="552"/>
      <c r="D323" s="552"/>
    </row>
    <row r="324" spans="1:4" x14ac:dyDescent="0.3">
      <c r="A324" s="553" t="s">
        <v>407</v>
      </c>
      <c r="B324" s="554">
        <v>278770</v>
      </c>
      <c r="C324" s="554">
        <v>79449</v>
      </c>
      <c r="D324" s="554">
        <v>300149</v>
      </c>
    </row>
    <row r="325" spans="1:4" x14ac:dyDescent="0.3">
      <c r="A325" s="551" t="s">
        <v>408</v>
      </c>
      <c r="B325" s="552">
        <v>-1188401</v>
      </c>
      <c r="C325" s="552">
        <v>-327929</v>
      </c>
      <c r="D325" s="552">
        <v>-1110570</v>
      </c>
    </row>
    <row r="326" spans="1:4" x14ac:dyDescent="0.3">
      <c r="A326" s="553" t="s">
        <v>409</v>
      </c>
      <c r="B326" s="554">
        <v>-909631</v>
      </c>
      <c r="C326" s="554">
        <v>-248480</v>
      </c>
      <c r="D326" s="554">
        <v>-810421</v>
      </c>
    </row>
    <row r="327" spans="1:4" x14ac:dyDescent="0.3">
      <c r="A327" s="551"/>
      <c r="B327" s="552"/>
      <c r="C327" s="552"/>
      <c r="D327" s="552"/>
    </row>
    <row r="328" spans="1:4" x14ac:dyDescent="0.3">
      <c r="A328" s="555"/>
      <c r="B328" s="556"/>
      <c r="C328" s="556"/>
      <c r="D328" s="556"/>
    </row>
    <row r="329" spans="1:4" x14ac:dyDescent="0.3">
      <c r="A329" s="555"/>
      <c r="B329" s="556"/>
      <c r="C329" s="556"/>
      <c r="D329" s="556"/>
    </row>
    <row r="330" spans="1:4" x14ac:dyDescent="0.3">
      <c r="A330" s="555"/>
      <c r="B330" s="556"/>
      <c r="C330" s="556"/>
      <c r="D330" s="556"/>
    </row>
    <row r="331" spans="1:4" x14ac:dyDescent="0.3">
      <c r="A331" s="555"/>
      <c r="B331" s="556"/>
      <c r="C331" s="556"/>
      <c r="D331" s="556"/>
    </row>
    <row r="332" spans="1:4" x14ac:dyDescent="0.3">
      <c r="A332" s="555"/>
      <c r="B332" s="556"/>
      <c r="C332" s="556"/>
      <c r="D332" s="556"/>
    </row>
    <row r="333" spans="1:4" ht="22.95" customHeight="1" x14ac:dyDescent="0.3">
      <c r="A333" s="134" t="s">
        <v>432</v>
      </c>
      <c r="B333" s="561"/>
      <c r="C333" s="561"/>
      <c r="D333" s="561"/>
    </row>
    <row r="334" spans="1:4" x14ac:dyDescent="0.3">
      <c r="A334" s="553" t="s">
        <v>366</v>
      </c>
      <c r="B334" s="554">
        <v>0</v>
      </c>
      <c r="C334" s="554">
        <v>0</v>
      </c>
      <c r="D334" s="554">
        <v>96</v>
      </c>
    </row>
    <row r="335" spans="1:4" x14ac:dyDescent="0.3">
      <c r="A335" s="551" t="s">
        <v>367</v>
      </c>
      <c r="B335" s="552">
        <v>51100</v>
      </c>
      <c r="C335" s="552">
        <v>11631</v>
      </c>
      <c r="D335" s="552">
        <v>48218</v>
      </c>
    </row>
    <row r="336" spans="1:4" x14ac:dyDescent="0.3">
      <c r="A336" s="553" t="s">
        <v>368</v>
      </c>
      <c r="B336" s="554">
        <v>99900</v>
      </c>
      <c r="C336" s="554">
        <v>24830</v>
      </c>
      <c r="D336" s="554">
        <v>100553</v>
      </c>
    </row>
    <row r="337" spans="1:6" x14ac:dyDescent="0.3">
      <c r="A337" s="551" t="s">
        <v>421</v>
      </c>
      <c r="B337" s="552">
        <v>0</v>
      </c>
      <c r="C337" s="552">
        <v>0</v>
      </c>
      <c r="D337" s="552">
        <v>1011</v>
      </c>
    </row>
    <row r="338" spans="1:6" x14ac:dyDescent="0.3">
      <c r="A338" s="553" t="s">
        <v>369</v>
      </c>
      <c r="B338" s="554">
        <v>0</v>
      </c>
      <c r="C338" s="554">
        <v>0</v>
      </c>
      <c r="D338" s="554">
        <v>301</v>
      </c>
    </row>
    <row r="339" spans="1:6" x14ac:dyDescent="0.3">
      <c r="A339" s="551" t="s">
        <v>370</v>
      </c>
      <c r="B339" s="552">
        <v>50000</v>
      </c>
      <c r="C339" s="552">
        <v>16611</v>
      </c>
      <c r="D339" s="552">
        <v>48773</v>
      </c>
    </row>
    <row r="340" spans="1:6" x14ac:dyDescent="0.3">
      <c r="A340" s="551"/>
      <c r="B340" s="552"/>
      <c r="C340" s="552"/>
      <c r="D340" s="552"/>
    </row>
    <row r="341" spans="1:6" x14ac:dyDescent="0.3">
      <c r="A341" s="557" t="s">
        <v>371</v>
      </c>
      <c r="B341" s="558"/>
      <c r="C341" s="558"/>
      <c r="D341" s="558">
        <f>SUM(D342:D352)</f>
        <v>-513156</v>
      </c>
    </row>
    <row r="342" spans="1:6" x14ac:dyDescent="0.3">
      <c r="A342" s="131" t="s">
        <v>372</v>
      </c>
      <c r="B342" s="132">
        <v>-334795</v>
      </c>
      <c r="C342" s="132">
        <v>-80897</v>
      </c>
      <c r="D342" s="132">
        <v>-277662</v>
      </c>
    </row>
    <row r="343" spans="1:6" x14ac:dyDescent="0.3">
      <c r="A343" s="551" t="s">
        <v>373</v>
      </c>
      <c r="B343" s="552">
        <v>-57400</v>
      </c>
      <c r="C343" s="552">
        <v>-20717</v>
      </c>
      <c r="D343" s="552">
        <v>-59083</v>
      </c>
      <c r="F343" s="559">
        <f>-D344/(-D342+-D344)</f>
        <v>0.24675071008276839</v>
      </c>
    </row>
    <row r="344" spans="1:6" x14ac:dyDescent="0.3">
      <c r="A344" s="553" t="s">
        <v>375</v>
      </c>
      <c r="B344" s="554">
        <v>-63038</v>
      </c>
      <c r="C344" s="554">
        <v>-22777</v>
      </c>
      <c r="D344" s="554">
        <v>-90957</v>
      </c>
    </row>
    <row r="345" spans="1:6" x14ac:dyDescent="0.3">
      <c r="A345" s="551" t="s">
        <v>376</v>
      </c>
      <c r="B345" s="552">
        <v>0</v>
      </c>
      <c r="C345" s="552">
        <v>-291</v>
      </c>
      <c r="D345" s="552">
        <v>512</v>
      </c>
    </row>
    <row r="346" spans="1:6" x14ac:dyDescent="0.3">
      <c r="A346" s="553" t="s">
        <v>377</v>
      </c>
      <c r="B346" s="554">
        <v>-80440</v>
      </c>
      <c r="C346" s="554">
        <v>-21393</v>
      </c>
      <c r="D346" s="554">
        <v>-74000</v>
      </c>
    </row>
    <row r="347" spans="1:6" x14ac:dyDescent="0.3">
      <c r="A347" s="551" t="s">
        <v>378</v>
      </c>
      <c r="B347" s="552">
        <v>0</v>
      </c>
      <c r="C347" s="552">
        <v>-66</v>
      </c>
      <c r="D347" s="552">
        <v>54</v>
      </c>
    </row>
    <row r="348" spans="1:6" x14ac:dyDescent="0.3">
      <c r="A348" s="553" t="s">
        <v>71</v>
      </c>
      <c r="B348" s="554">
        <v>-6965</v>
      </c>
      <c r="C348" s="554">
        <v>-1825</v>
      </c>
      <c r="D348" s="554">
        <v>-5677</v>
      </c>
    </row>
    <row r="349" spans="1:6" x14ac:dyDescent="0.3">
      <c r="A349" s="551" t="s">
        <v>73</v>
      </c>
      <c r="B349" s="552">
        <v>-7739</v>
      </c>
      <c r="C349" s="552">
        <v>-2322</v>
      </c>
      <c r="D349" s="552">
        <v>-7156</v>
      </c>
    </row>
    <row r="350" spans="1:6" x14ac:dyDescent="0.3">
      <c r="A350" s="553" t="s">
        <v>74</v>
      </c>
      <c r="B350" s="554">
        <v>-2094</v>
      </c>
      <c r="C350" s="554">
        <v>-261</v>
      </c>
      <c r="D350" s="554">
        <v>-1064</v>
      </c>
    </row>
    <row r="351" spans="1:6" x14ac:dyDescent="0.3">
      <c r="A351" s="551" t="s">
        <v>379</v>
      </c>
      <c r="B351" s="552">
        <v>0</v>
      </c>
      <c r="C351" s="552">
        <v>-14</v>
      </c>
      <c r="D351" s="552">
        <v>-163</v>
      </c>
    </row>
    <row r="352" spans="1:6" x14ac:dyDescent="0.3">
      <c r="A352" s="553" t="s">
        <v>76</v>
      </c>
      <c r="B352" s="554">
        <v>1000</v>
      </c>
      <c r="C352" s="554">
        <v>4859</v>
      </c>
      <c r="D352" s="554">
        <v>2040</v>
      </c>
    </row>
    <row r="353" spans="1:4" x14ac:dyDescent="0.3">
      <c r="A353" s="551"/>
      <c r="B353" s="552"/>
      <c r="C353" s="552"/>
      <c r="D353" s="552"/>
    </row>
    <row r="354" spans="1:4" x14ac:dyDescent="0.3">
      <c r="A354" s="557" t="s">
        <v>381</v>
      </c>
      <c r="B354" s="558"/>
      <c r="C354" s="558"/>
      <c r="D354" s="558">
        <f>SUM(D355:D366)</f>
        <v>-108016</v>
      </c>
    </row>
    <row r="355" spans="1:4" x14ac:dyDescent="0.3">
      <c r="A355" s="551" t="s">
        <v>382</v>
      </c>
      <c r="B355" s="552">
        <v>-9000</v>
      </c>
      <c r="C355" s="552">
        <v>-18</v>
      </c>
      <c r="D355" s="552">
        <v>-8426</v>
      </c>
    </row>
    <row r="356" spans="1:4" x14ac:dyDescent="0.3">
      <c r="A356" s="553" t="s">
        <v>383</v>
      </c>
      <c r="B356" s="554">
        <v>0</v>
      </c>
      <c r="C356" s="554">
        <v>-2017</v>
      </c>
      <c r="D356" s="554">
        <v>0</v>
      </c>
    </row>
    <row r="357" spans="1:4" x14ac:dyDescent="0.3">
      <c r="A357" s="551" t="s">
        <v>384</v>
      </c>
      <c r="B357" s="552">
        <v>-10763</v>
      </c>
      <c r="C357" s="552">
        <v>-2301</v>
      </c>
      <c r="D357" s="552">
        <v>-7243</v>
      </c>
    </row>
    <row r="358" spans="1:4" x14ac:dyDescent="0.3">
      <c r="A358" s="553" t="s">
        <v>387</v>
      </c>
      <c r="B358" s="554">
        <v>-72</v>
      </c>
      <c r="C358" s="554">
        <v>-18</v>
      </c>
      <c r="D358" s="554">
        <v>-40</v>
      </c>
    </row>
    <row r="359" spans="1:4" x14ac:dyDescent="0.3">
      <c r="A359" s="551" t="s">
        <v>388</v>
      </c>
      <c r="B359" s="552">
        <v>-80</v>
      </c>
      <c r="C359" s="552">
        <v>-76</v>
      </c>
      <c r="D359" s="552">
        <v>-73</v>
      </c>
    </row>
    <row r="360" spans="1:4" x14ac:dyDescent="0.3">
      <c r="A360" s="553" t="s">
        <v>82</v>
      </c>
      <c r="B360" s="554">
        <v>-6200</v>
      </c>
      <c r="C360" s="554">
        <v>-1339</v>
      </c>
      <c r="D360" s="554">
        <v>-5085</v>
      </c>
    </row>
    <row r="361" spans="1:4" x14ac:dyDescent="0.3">
      <c r="A361" s="551" t="s">
        <v>389</v>
      </c>
      <c r="B361" s="552">
        <v>0</v>
      </c>
      <c r="C361" s="552">
        <v>-214</v>
      </c>
      <c r="D361" s="552">
        <v>0</v>
      </c>
    </row>
    <row r="362" spans="1:4" x14ac:dyDescent="0.3">
      <c r="A362" s="553" t="s">
        <v>390</v>
      </c>
      <c r="B362" s="554">
        <v>-800</v>
      </c>
      <c r="C362" s="554">
        <v>0</v>
      </c>
      <c r="D362" s="554">
        <v>-687</v>
      </c>
    </row>
    <row r="363" spans="1:4" x14ac:dyDescent="0.3">
      <c r="A363" s="551" t="s">
        <v>391</v>
      </c>
      <c r="B363" s="552">
        <v>-84018</v>
      </c>
      <c r="C363" s="552">
        <v>-21741</v>
      </c>
      <c r="D363" s="552">
        <v>-84897</v>
      </c>
    </row>
    <row r="364" spans="1:4" x14ac:dyDescent="0.3">
      <c r="A364" s="553" t="s">
        <v>392</v>
      </c>
      <c r="B364" s="554">
        <v>-1200</v>
      </c>
      <c r="C364" s="554">
        <v>-212</v>
      </c>
      <c r="D364" s="554">
        <v>-1529</v>
      </c>
    </row>
    <row r="365" spans="1:4" x14ac:dyDescent="0.3">
      <c r="A365" s="551" t="s">
        <v>394</v>
      </c>
      <c r="B365" s="552">
        <v>-200</v>
      </c>
      <c r="C365" s="552">
        <v>0</v>
      </c>
      <c r="D365" s="552">
        <v>0</v>
      </c>
    </row>
    <row r="366" spans="1:4" x14ac:dyDescent="0.3">
      <c r="A366" s="553" t="s">
        <v>395</v>
      </c>
      <c r="B366" s="554">
        <v>-150</v>
      </c>
      <c r="C366" s="554">
        <v>0</v>
      </c>
      <c r="D366" s="554">
        <v>-36</v>
      </c>
    </row>
    <row r="367" spans="1:4" x14ac:dyDescent="0.3">
      <c r="A367" s="551"/>
      <c r="B367" s="552"/>
      <c r="C367" s="552"/>
      <c r="D367" s="552"/>
    </row>
    <row r="368" spans="1:4" x14ac:dyDescent="0.3">
      <c r="A368" s="560" t="s">
        <v>396</v>
      </c>
      <c r="B368" s="558"/>
      <c r="C368" s="558"/>
      <c r="D368" s="558">
        <f>SUM(D369:D376)</f>
        <v>-31804</v>
      </c>
    </row>
    <row r="369" spans="1:4" x14ac:dyDescent="0.3">
      <c r="A369" s="551" t="s">
        <v>91</v>
      </c>
      <c r="B369" s="552">
        <v>-400</v>
      </c>
      <c r="C369" s="552">
        <v>-90</v>
      </c>
      <c r="D369" s="552">
        <v>-409</v>
      </c>
    </row>
    <row r="370" spans="1:4" x14ac:dyDescent="0.3">
      <c r="A370" s="553" t="s">
        <v>92</v>
      </c>
      <c r="B370" s="554">
        <v>-50</v>
      </c>
      <c r="C370" s="554">
        <v>0</v>
      </c>
      <c r="D370" s="554">
        <v>-60</v>
      </c>
    </row>
    <row r="371" spans="1:4" x14ac:dyDescent="0.3">
      <c r="A371" s="551" t="s">
        <v>116</v>
      </c>
      <c r="B371" s="552">
        <v>-500</v>
      </c>
      <c r="C371" s="552">
        <v>0</v>
      </c>
      <c r="D371" s="552">
        <v>-182</v>
      </c>
    </row>
    <row r="372" spans="1:4" x14ac:dyDescent="0.3">
      <c r="A372" s="553" t="s">
        <v>93</v>
      </c>
      <c r="B372" s="554">
        <v>-1500</v>
      </c>
      <c r="C372" s="554">
        <v>-134</v>
      </c>
      <c r="D372" s="554">
        <v>-1235</v>
      </c>
    </row>
    <row r="373" spans="1:4" x14ac:dyDescent="0.3">
      <c r="A373" s="551" t="s">
        <v>398</v>
      </c>
      <c r="B373" s="552">
        <v>-9500</v>
      </c>
      <c r="C373" s="552">
        <v>-4417</v>
      </c>
      <c r="D373" s="552">
        <v>-19482</v>
      </c>
    </row>
    <row r="374" spans="1:4" x14ac:dyDescent="0.3">
      <c r="A374" s="553" t="s">
        <v>96</v>
      </c>
      <c r="B374" s="554">
        <v>-3800</v>
      </c>
      <c r="C374" s="554">
        <v>-1409</v>
      </c>
      <c r="D374" s="554">
        <v>-2903</v>
      </c>
    </row>
    <row r="375" spans="1:4" x14ac:dyDescent="0.3">
      <c r="A375" s="551" t="s">
        <v>97</v>
      </c>
      <c r="B375" s="552">
        <v>-6000</v>
      </c>
      <c r="C375" s="552">
        <v>-424</v>
      </c>
      <c r="D375" s="552">
        <v>-7172</v>
      </c>
    </row>
    <row r="376" spans="1:4" x14ac:dyDescent="0.3">
      <c r="A376" s="553" t="s">
        <v>100</v>
      </c>
      <c r="B376" s="554">
        <v>-150</v>
      </c>
      <c r="C376" s="554">
        <v>0</v>
      </c>
      <c r="D376" s="554">
        <v>-361</v>
      </c>
    </row>
    <row r="377" spans="1:4" x14ac:dyDescent="0.3">
      <c r="A377" s="551"/>
      <c r="B377" s="552"/>
      <c r="C377" s="552"/>
      <c r="D377" s="552"/>
    </row>
    <row r="378" spans="1:4" x14ac:dyDescent="0.3">
      <c r="A378" s="557" t="s">
        <v>400</v>
      </c>
      <c r="B378" s="558"/>
      <c r="C378" s="558"/>
      <c r="D378" s="558">
        <f>SUM(D379:D382)</f>
        <v>-81790</v>
      </c>
    </row>
    <row r="379" spans="1:4" x14ac:dyDescent="0.3">
      <c r="A379" s="551" t="s">
        <v>401</v>
      </c>
      <c r="B379" s="552">
        <v>-79847</v>
      </c>
      <c r="C379" s="552">
        <v>-11653</v>
      </c>
      <c r="D379" s="552">
        <v>-77523</v>
      </c>
    </row>
    <row r="380" spans="1:4" x14ac:dyDescent="0.3">
      <c r="A380" s="553" t="s">
        <v>402</v>
      </c>
      <c r="B380" s="554">
        <v>-9500</v>
      </c>
      <c r="C380" s="554">
        <v>-1987</v>
      </c>
      <c r="D380" s="554">
        <v>-3904</v>
      </c>
    </row>
    <row r="381" spans="1:4" x14ac:dyDescent="0.3">
      <c r="A381" s="551" t="s">
        <v>413</v>
      </c>
      <c r="B381" s="552">
        <v>0</v>
      </c>
      <c r="C381" s="552">
        <v>-9031</v>
      </c>
      <c r="D381" s="552">
        <v>0</v>
      </c>
    </row>
    <row r="382" spans="1:4" x14ac:dyDescent="0.3">
      <c r="A382" s="553" t="s">
        <v>404</v>
      </c>
      <c r="B382" s="554">
        <v>-500</v>
      </c>
      <c r="C382" s="554">
        <v>-100</v>
      </c>
      <c r="D382" s="554">
        <v>-363</v>
      </c>
    </row>
    <row r="383" spans="1:4" x14ac:dyDescent="0.3">
      <c r="A383" s="551"/>
      <c r="B383" s="552"/>
      <c r="C383" s="552"/>
      <c r="D383" s="552"/>
    </row>
    <row r="384" spans="1:4" x14ac:dyDescent="0.3">
      <c r="A384" s="551" t="s">
        <v>405</v>
      </c>
      <c r="B384" s="552">
        <v>0</v>
      </c>
      <c r="C384" s="552">
        <v>0</v>
      </c>
      <c r="D384" s="552">
        <v>-33255</v>
      </c>
    </row>
    <row r="385" spans="1:4" x14ac:dyDescent="0.3">
      <c r="A385" s="553"/>
      <c r="B385" s="554"/>
      <c r="C385" s="554"/>
      <c r="D385" s="554"/>
    </row>
    <row r="386" spans="1:4" x14ac:dyDescent="0.3">
      <c r="A386" s="551" t="s">
        <v>406</v>
      </c>
      <c r="B386" s="552"/>
      <c r="C386" s="552"/>
      <c r="D386" s="552"/>
    </row>
    <row r="387" spans="1:4" x14ac:dyDescent="0.3">
      <c r="A387" s="553" t="s">
        <v>407</v>
      </c>
      <c r="B387" s="554">
        <v>201000</v>
      </c>
      <c r="C387" s="554">
        <v>53071</v>
      </c>
      <c r="D387" s="554">
        <v>198953</v>
      </c>
    </row>
    <row r="388" spans="1:4" x14ac:dyDescent="0.3">
      <c r="A388" s="551" t="s">
        <v>408</v>
      </c>
      <c r="B388" s="552">
        <v>-775701</v>
      </c>
      <c r="C388" s="552">
        <v>-202885</v>
      </c>
      <c r="D388" s="552">
        <v>-768023</v>
      </c>
    </row>
    <row r="389" spans="1:4" x14ac:dyDescent="0.3">
      <c r="A389" s="553" t="s">
        <v>409</v>
      </c>
      <c r="B389" s="554">
        <v>-574701</v>
      </c>
      <c r="C389" s="554">
        <v>-149814</v>
      </c>
      <c r="D389" s="554">
        <v>-569070</v>
      </c>
    </row>
    <row r="390" spans="1:4" x14ac:dyDescent="0.3">
      <c r="A390" s="555"/>
      <c r="B390" s="556"/>
      <c r="C390" s="556"/>
      <c r="D390" s="556"/>
    </row>
    <row r="391" spans="1:4" x14ac:dyDescent="0.3">
      <c r="A391" s="555"/>
      <c r="B391" s="556"/>
      <c r="C391" s="556"/>
      <c r="D391" s="556"/>
    </row>
    <row r="392" spans="1:4" x14ac:dyDescent="0.3">
      <c r="A392" s="555"/>
      <c r="B392" s="556"/>
      <c r="C392" s="556"/>
      <c r="D392" s="556"/>
    </row>
    <row r="393" spans="1:4" x14ac:dyDescent="0.3">
      <c r="A393" s="555"/>
      <c r="B393" s="556"/>
      <c r="C393" s="556"/>
      <c r="D393" s="556"/>
    </row>
    <row r="394" spans="1:4" x14ac:dyDescent="0.3">
      <c r="A394" s="555"/>
      <c r="B394" s="556"/>
      <c r="C394" s="556"/>
      <c r="D394" s="556"/>
    </row>
    <row r="395" spans="1:4" ht="20.399999999999999" customHeight="1" x14ac:dyDescent="0.3">
      <c r="A395" s="128" t="s">
        <v>433</v>
      </c>
      <c r="B395" s="561"/>
      <c r="C395" s="561"/>
      <c r="D395" s="561"/>
    </row>
    <row r="396" spans="1:4" x14ac:dyDescent="0.3">
      <c r="A396" s="551" t="s">
        <v>420</v>
      </c>
      <c r="B396" s="552">
        <v>0</v>
      </c>
      <c r="C396" s="552">
        <v>0</v>
      </c>
      <c r="D396" s="552">
        <v>37282</v>
      </c>
    </row>
    <row r="397" spans="1:4" x14ac:dyDescent="0.3">
      <c r="A397" s="553" t="s">
        <v>367</v>
      </c>
      <c r="B397" s="554">
        <v>58560</v>
      </c>
      <c r="C397" s="554">
        <v>16254</v>
      </c>
      <c r="D397" s="554">
        <v>55763</v>
      </c>
    </row>
    <row r="398" spans="1:4" x14ac:dyDescent="0.3">
      <c r="A398" s="551" t="s">
        <v>368</v>
      </c>
      <c r="B398" s="552">
        <v>164380</v>
      </c>
      <c r="C398" s="552">
        <v>39311</v>
      </c>
      <c r="D398" s="552">
        <v>155371</v>
      </c>
    </row>
    <row r="399" spans="1:4" x14ac:dyDescent="0.3">
      <c r="A399" s="553" t="s">
        <v>421</v>
      </c>
      <c r="B399" s="554">
        <v>0</v>
      </c>
      <c r="C399" s="554">
        <v>1826</v>
      </c>
      <c r="D399" s="554">
        <v>4564</v>
      </c>
    </row>
    <row r="400" spans="1:4" x14ac:dyDescent="0.3">
      <c r="A400" s="551" t="s">
        <v>370</v>
      </c>
      <c r="B400" s="552">
        <v>85150</v>
      </c>
      <c r="C400" s="552">
        <v>29680</v>
      </c>
      <c r="D400" s="552">
        <v>87145</v>
      </c>
    </row>
    <row r="401" spans="1:6" x14ac:dyDescent="0.3">
      <c r="A401" s="551"/>
      <c r="B401" s="552"/>
      <c r="C401" s="552"/>
      <c r="D401" s="552"/>
    </row>
    <row r="402" spans="1:6" x14ac:dyDescent="0.3">
      <c r="A402" s="557" t="s">
        <v>371</v>
      </c>
      <c r="B402" s="558"/>
      <c r="C402" s="558"/>
      <c r="D402" s="558">
        <f>SUM(D403:D417)</f>
        <v>-803676</v>
      </c>
    </row>
    <row r="403" spans="1:6" x14ac:dyDescent="0.3">
      <c r="A403" s="131" t="s">
        <v>372</v>
      </c>
      <c r="B403" s="132">
        <v>-559774</v>
      </c>
      <c r="C403" s="132">
        <v>-116548</v>
      </c>
      <c r="D403" s="132">
        <v>-378818</v>
      </c>
    </row>
    <row r="404" spans="1:6" x14ac:dyDescent="0.3">
      <c r="A404" s="551" t="s">
        <v>373</v>
      </c>
      <c r="B404" s="552">
        <v>-121299</v>
      </c>
      <c r="C404" s="552">
        <v>-30442</v>
      </c>
      <c r="D404" s="552">
        <v>-96650</v>
      </c>
      <c r="F404" s="559">
        <f>-D405/(-D405+-D403)</f>
        <v>0.35394758833340723</v>
      </c>
    </row>
    <row r="405" spans="1:6" x14ac:dyDescent="0.3">
      <c r="A405" s="553" t="s">
        <v>375</v>
      </c>
      <c r="B405" s="554">
        <v>-84733</v>
      </c>
      <c r="C405" s="554">
        <v>-52638</v>
      </c>
      <c r="D405" s="554">
        <v>-207540</v>
      </c>
    </row>
    <row r="406" spans="1:6" x14ac:dyDescent="0.3">
      <c r="A406" s="551" t="s">
        <v>422</v>
      </c>
      <c r="B406" s="552">
        <v>0</v>
      </c>
      <c r="C406" s="552">
        <v>0</v>
      </c>
      <c r="D406" s="552">
        <v>-12992</v>
      </c>
    </row>
    <row r="407" spans="1:6" x14ac:dyDescent="0.3">
      <c r="A407" s="553" t="s">
        <v>376</v>
      </c>
      <c r="B407" s="554">
        <v>0</v>
      </c>
      <c r="C407" s="554">
        <v>-494</v>
      </c>
      <c r="D407" s="554">
        <v>16211</v>
      </c>
    </row>
    <row r="408" spans="1:6" x14ac:dyDescent="0.3">
      <c r="A408" s="551" t="s">
        <v>377</v>
      </c>
      <c r="B408" s="552">
        <v>-135318</v>
      </c>
      <c r="C408" s="552">
        <v>-34720</v>
      </c>
      <c r="D408" s="552">
        <v>-120299</v>
      </c>
    </row>
    <row r="409" spans="1:6" x14ac:dyDescent="0.3">
      <c r="A409" s="553" t="s">
        <v>378</v>
      </c>
      <c r="B409" s="554">
        <v>0</v>
      </c>
      <c r="C409" s="554">
        <v>-111</v>
      </c>
      <c r="D409" s="554">
        <v>2804</v>
      </c>
    </row>
    <row r="410" spans="1:6" x14ac:dyDescent="0.3">
      <c r="A410" s="551" t="s">
        <v>71</v>
      </c>
      <c r="B410" s="552">
        <v>-11717</v>
      </c>
      <c r="C410" s="552">
        <v>-2963</v>
      </c>
      <c r="D410" s="552">
        <v>-9159</v>
      </c>
    </row>
    <row r="411" spans="1:6" x14ac:dyDescent="0.3">
      <c r="A411" s="553" t="s">
        <v>73</v>
      </c>
      <c r="B411" s="554">
        <v>-13019</v>
      </c>
      <c r="C411" s="554">
        <v>-3777</v>
      </c>
      <c r="D411" s="554">
        <v>-11748</v>
      </c>
    </row>
    <row r="412" spans="1:6" x14ac:dyDescent="0.3">
      <c r="A412" s="551" t="s">
        <v>74</v>
      </c>
      <c r="B412" s="552">
        <v>-3523</v>
      </c>
      <c r="C412" s="552">
        <v>-418</v>
      </c>
      <c r="D412" s="552">
        <v>-1731</v>
      </c>
    </row>
    <row r="413" spans="1:6" x14ac:dyDescent="0.3">
      <c r="A413" s="553" t="s">
        <v>379</v>
      </c>
      <c r="B413" s="554">
        <v>0</v>
      </c>
      <c r="C413" s="554">
        <v>-23</v>
      </c>
      <c r="D413" s="554">
        <v>233</v>
      </c>
    </row>
    <row r="414" spans="1:6" x14ac:dyDescent="0.3">
      <c r="A414" s="551" t="s">
        <v>76</v>
      </c>
      <c r="B414" s="552">
        <v>8550</v>
      </c>
      <c r="C414" s="552">
        <v>223</v>
      </c>
      <c r="D414" s="552">
        <v>1253</v>
      </c>
    </row>
    <row r="415" spans="1:6" x14ac:dyDescent="0.3">
      <c r="A415" s="553" t="s">
        <v>77</v>
      </c>
      <c r="B415" s="554">
        <v>0</v>
      </c>
      <c r="C415" s="554">
        <v>1527</v>
      </c>
      <c r="D415" s="554">
        <v>0</v>
      </c>
    </row>
    <row r="416" spans="1:6" x14ac:dyDescent="0.3">
      <c r="A416" s="551" t="s">
        <v>380</v>
      </c>
      <c r="B416" s="552">
        <v>0</v>
      </c>
      <c r="C416" s="552">
        <v>4320</v>
      </c>
      <c r="D416" s="552">
        <v>12260</v>
      </c>
    </row>
    <row r="417" spans="1:4" x14ac:dyDescent="0.3">
      <c r="A417" s="553" t="s">
        <v>424</v>
      </c>
      <c r="B417" s="554">
        <v>0</v>
      </c>
      <c r="C417" s="554">
        <v>0</v>
      </c>
      <c r="D417" s="554">
        <v>2500</v>
      </c>
    </row>
    <row r="418" spans="1:4" x14ac:dyDescent="0.3">
      <c r="A418" s="551"/>
      <c r="B418" s="552"/>
      <c r="C418" s="552"/>
      <c r="D418" s="552"/>
    </row>
    <row r="419" spans="1:4" x14ac:dyDescent="0.3">
      <c r="A419" s="557" t="s">
        <v>381</v>
      </c>
      <c r="B419" s="558"/>
      <c r="C419" s="558"/>
      <c r="D419" s="558">
        <f>SUM(D420:D433)</f>
        <v>-148687</v>
      </c>
    </row>
    <row r="420" spans="1:4" x14ac:dyDescent="0.3">
      <c r="A420" s="551" t="s">
        <v>382</v>
      </c>
      <c r="B420" s="552">
        <v>-15174</v>
      </c>
      <c r="C420" s="552">
        <v>-27</v>
      </c>
      <c r="D420" s="552">
        <v>-14848</v>
      </c>
    </row>
    <row r="421" spans="1:4" x14ac:dyDescent="0.3">
      <c r="A421" s="553" t="s">
        <v>383</v>
      </c>
      <c r="B421" s="554">
        <v>0</v>
      </c>
      <c r="C421" s="554">
        <v>-3475</v>
      </c>
      <c r="D421" s="554">
        <v>0</v>
      </c>
    </row>
    <row r="422" spans="1:4" x14ac:dyDescent="0.3">
      <c r="A422" s="551" t="s">
        <v>384</v>
      </c>
      <c r="B422" s="552">
        <v>-10634</v>
      </c>
      <c r="C422" s="552">
        <v>-1564</v>
      </c>
      <c r="D422" s="552">
        <v>-10928</v>
      </c>
    </row>
    <row r="423" spans="1:4" x14ac:dyDescent="0.3">
      <c r="A423" s="553" t="s">
        <v>386</v>
      </c>
      <c r="B423" s="554">
        <v>-100</v>
      </c>
      <c r="C423" s="554">
        <v>0</v>
      </c>
      <c r="D423" s="554">
        <v>0</v>
      </c>
    </row>
    <row r="424" spans="1:4" x14ac:dyDescent="0.3">
      <c r="A424" s="551" t="s">
        <v>387</v>
      </c>
      <c r="B424" s="552">
        <v>-264</v>
      </c>
      <c r="C424" s="552">
        <v>-16</v>
      </c>
      <c r="D424" s="552">
        <v>-60</v>
      </c>
    </row>
    <row r="425" spans="1:4" x14ac:dyDescent="0.3">
      <c r="A425" s="553" t="s">
        <v>388</v>
      </c>
      <c r="B425" s="554">
        <v>-400</v>
      </c>
      <c r="C425" s="554">
        <v>0</v>
      </c>
      <c r="D425" s="554">
        <v>0</v>
      </c>
    </row>
    <row r="426" spans="1:4" x14ac:dyDescent="0.3">
      <c r="A426" s="551" t="s">
        <v>82</v>
      </c>
      <c r="B426" s="552">
        <v>-8450</v>
      </c>
      <c r="C426" s="552">
        <v>-1989</v>
      </c>
      <c r="D426" s="552">
        <v>-8162</v>
      </c>
    </row>
    <row r="427" spans="1:4" x14ac:dyDescent="0.3">
      <c r="A427" s="553" t="s">
        <v>389</v>
      </c>
      <c r="B427" s="554">
        <v>-400</v>
      </c>
      <c r="C427" s="554">
        <v>0</v>
      </c>
      <c r="D427" s="554">
        <v>0</v>
      </c>
    </row>
    <row r="428" spans="1:4" x14ac:dyDescent="0.3">
      <c r="A428" s="551" t="s">
        <v>390</v>
      </c>
      <c r="B428" s="552">
        <v>-3500</v>
      </c>
      <c r="C428" s="552">
        <v>0</v>
      </c>
      <c r="D428" s="552">
        <v>0</v>
      </c>
    </row>
    <row r="429" spans="1:4" x14ac:dyDescent="0.3">
      <c r="A429" s="553" t="s">
        <v>391</v>
      </c>
      <c r="B429" s="554">
        <v>-128850</v>
      </c>
      <c r="C429" s="554">
        <v>-24281</v>
      </c>
      <c r="D429" s="554">
        <v>-111752</v>
      </c>
    </row>
    <row r="430" spans="1:4" x14ac:dyDescent="0.3">
      <c r="A430" s="551" t="s">
        <v>392</v>
      </c>
      <c r="B430" s="552">
        <v>-5750</v>
      </c>
      <c r="C430" s="552">
        <v>-480</v>
      </c>
      <c r="D430" s="552">
        <v>-1595</v>
      </c>
    </row>
    <row r="431" spans="1:4" x14ac:dyDescent="0.3">
      <c r="A431" s="553" t="s">
        <v>393</v>
      </c>
      <c r="B431" s="554">
        <v>-1650</v>
      </c>
      <c r="C431" s="554">
        <v>-27</v>
      </c>
      <c r="D431" s="554">
        <v>-1148</v>
      </c>
    </row>
    <row r="432" spans="1:4" x14ac:dyDescent="0.3">
      <c r="A432" s="551" t="s">
        <v>394</v>
      </c>
      <c r="B432" s="552">
        <v>-1650</v>
      </c>
      <c r="C432" s="552">
        <v>0</v>
      </c>
      <c r="D432" s="552">
        <v>-194</v>
      </c>
    </row>
    <row r="433" spans="1:4" x14ac:dyDescent="0.3">
      <c r="A433" s="553" t="s">
        <v>395</v>
      </c>
      <c r="B433" s="554">
        <v>-200</v>
      </c>
      <c r="C433" s="554">
        <v>-27</v>
      </c>
      <c r="D433" s="554">
        <v>0</v>
      </c>
    </row>
    <row r="434" spans="1:4" x14ac:dyDescent="0.3">
      <c r="A434" s="551"/>
      <c r="B434" s="552"/>
      <c r="C434" s="552"/>
      <c r="D434" s="552"/>
    </row>
    <row r="435" spans="1:4" x14ac:dyDescent="0.3">
      <c r="A435" s="560" t="s">
        <v>396</v>
      </c>
      <c r="B435" s="558"/>
      <c r="C435" s="558"/>
      <c r="D435" s="558">
        <f>SUM(D436:D444)</f>
        <v>-34381</v>
      </c>
    </row>
    <row r="436" spans="1:4" x14ac:dyDescent="0.3">
      <c r="A436" s="551" t="s">
        <v>91</v>
      </c>
      <c r="B436" s="552">
        <v>-1850</v>
      </c>
      <c r="C436" s="552">
        <v>-19</v>
      </c>
      <c r="D436" s="552">
        <v>-157</v>
      </c>
    </row>
    <row r="437" spans="1:4" x14ac:dyDescent="0.3">
      <c r="A437" s="553" t="s">
        <v>92</v>
      </c>
      <c r="B437" s="554">
        <v>-400</v>
      </c>
      <c r="C437" s="554">
        <v>0</v>
      </c>
      <c r="D437" s="554">
        <v>-366</v>
      </c>
    </row>
    <row r="438" spans="1:4" x14ac:dyDescent="0.3">
      <c r="A438" s="551" t="s">
        <v>116</v>
      </c>
      <c r="B438" s="552">
        <v>-500</v>
      </c>
      <c r="C438" s="552">
        <v>-32</v>
      </c>
      <c r="D438" s="552">
        <v>-160</v>
      </c>
    </row>
    <row r="439" spans="1:4" x14ac:dyDescent="0.3">
      <c r="A439" s="553" t="s">
        <v>93</v>
      </c>
      <c r="B439" s="554">
        <v>-3200</v>
      </c>
      <c r="C439" s="554">
        <v>0</v>
      </c>
      <c r="D439" s="554">
        <v>-1078</v>
      </c>
    </row>
    <row r="440" spans="1:4" x14ac:dyDescent="0.3">
      <c r="A440" s="551" t="s">
        <v>397</v>
      </c>
      <c r="B440" s="552">
        <v>-2320</v>
      </c>
      <c r="C440" s="552">
        <v>0</v>
      </c>
      <c r="D440" s="552">
        <v>0</v>
      </c>
    </row>
    <row r="441" spans="1:4" x14ac:dyDescent="0.3">
      <c r="A441" s="553" t="s">
        <v>398</v>
      </c>
      <c r="B441" s="568">
        <v>-20450</v>
      </c>
      <c r="C441" s="568">
        <v>-10188</v>
      </c>
      <c r="D441" s="568">
        <v>-19784</v>
      </c>
    </row>
    <row r="442" spans="1:4" x14ac:dyDescent="0.3">
      <c r="A442" s="551" t="s">
        <v>96</v>
      </c>
      <c r="B442" s="569">
        <v>-4750</v>
      </c>
      <c r="C442" s="569">
        <v>-670</v>
      </c>
      <c r="D442" s="569">
        <v>-3408</v>
      </c>
    </row>
    <row r="443" spans="1:4" x14ac:dyDescent="0.3">
      <c r="A443" s="553" t="s">
        <v>97</v>
      </c>
      <c r="B443" s="568">
        <v>-13000</v>
      </c>
      <c r="C443" s="568">
        <v>-242</v>
      </c>
      <c r="D443" s="568">
        <v>-9028</v>
      </c>
    </row>
    <row r="444" spans="1:4" x14ac:dyDescent="0.3">
      <c r="A444" s="551" t="s">
        <v>100</v>
      </c>
      <c r="B444" s="569">
        <v>-1780</v>
      </c>
      <c r="C444" s="569">
        <v>-68</v>
      </c>
      <c r="D444" s="569">
        <v>-400</v>
      </c>
    </row>
    <row r="445" spans="1:4" x14ac:dyDescent="0.3">
      <c r="A445" s="551"/>
      <c r="B445" s="569"/>
      <c r="C445" s="569"/>
      <c r="D445" s="569"/>
    </row>
    <row r="446" spans="1:4" x14ac:dyDescent="0.3">
      <c r="A446" s="557" t="s">
        <v>400</v>
      </c>
      <c r="B446" s="558"/>
      <c r="C446" s="558"/>
      <c r="D446" s="558">
        <f>SUM(D447:D450)</f>
        <v>-153559</v>
      </c>
    </row>
    <row r="447" spans="1:4" x14ac:dyDescent="0.3">
      <c r="A447" s="553" t="s">
        <v>401</v>
      </c>
      <c r="B447" s="568">
        <v>-181450</v>
      </c>
      <c r="C447" s="568">
        <v>-60074</v>
      </c>
      <c r="D447" s="568">
        <v>-149555</v>
      </c>
    </row>
    <row r="448" spans="1:4" x14ac:dyDescent="0.3">
      <c r="A448" s="551" t="s">
        <v>402</v>
      </c>
      <c r="B448" s="569">
        <v>-7850</v>
      </c>
      <c r="C448" s="569">
        <v>-3454</v>
      </c>
      <c r="D448" s="569">
        <v>-3990</v>
      </c>
    </row>
    <row r="449" spans="1:4" x14ac:dyDescent="0.3">
      <c r="A449" s="553" t="s">
        <v>414</v>
      </c>
      <c r="B449" s="568">
        <v>0</v>
      </c>
      <c r="C449" s="568">
        <v>0</v>
      </c>
      <c r="D449" s="568">
        <v>4</v>
      </c>
    </row>
    <row r="450" spans="1:4" x14ac:dyDescent="0.3">
      <c r="A450" s="551" t="s">
        <v>404</v>
      </c>
      <c r="B450" s="569">
        <v>-100</v>
      </c>
      <c r="C450" s="569">
        <v>0</v>
      </c>
      <c r="D450" s="569">
        <v>-18</v>
      </c>
    </row>
    <row r="451" spans="1:4" x14ac:dyDescent="0.3">
      <c r="A451" s="551"/>
      <c r="B451" s="569"/>
      <c r="C451" s="569"/>
      <c r="D451" s="569"/>
    </row>
    <row r="452" spans="1:4" x14ac:dyDescent="0.3">
      <c r="A452" s="553" t="s">
        <v>405</v>
      </c>
      <c r="B452" s="568">
        <v>0</v>
      </c>
      <c r="C452" s="568">
        <v>0</v>
      </c>
      <c r="D452" s="568">
        <v>-33790</v>
      </c>
    </row>
    <row r="453" spans="1:4" x14ac:dyDescent="0.3">
      <c r="A453" s="562" t="s">
        <v>417</v>
      </c>
      <c r="B453" s="570">
        <v>0</v>
      </c>
      <c r="C453" s="570">
        <v>0</v>
      </c>
      <c r="D453" s="570">
        <v>-44</v>
      </c>
    </row>
    <row r="454" spans="1:4" x14ac:dyDescent="0.3">
      <c r="A454" s="553"/>
      <c r="B454" s="568"/>
      <c r="C454" s="568"/>
      <c r="D454" s="568"/>
    </row>
    <row r="455" spans="1:4" x14ac:dyDescent="0.3">
      <c r="A455" s="551" t="s">
        <v>406</v>
      </c>
      <c r="B455" s="569"/>
      <c r="C455" s="569"/>
      <c r="D455" s="569"/>
    </row>
    <row r="456" spans="1:4" x14ac:dyDescent="0.3">
      <c r="A456" s="553" t="s">
        <v>407</v>
      </c>
      <c r="B456" s="568">
        <v>308090</v>
      </c>
      <c r="C456" s="568">
        <v>87070</v>
      </c>
      <c r="D456" s="568">
        <v>340125</v>
      </c>
    </row>
    <row r="457" spans="1:4" x14ac:dyDescent="0.3">
      <c r="A457" s="551" t="s">
        <v>408</v>
      </c>
      <c r="B457" s="569">
        <v>-1335505</v>
      </c>
      <c r="C457" s="569">
        <v>-342700</v>
      </c>
      <c r="D457" s="569">
        <v>-1174137</v>
      </c>
    </row>
    <row r="458" spans="1:4" x14ac:dyDescent="0.3">
      <c r="A458" s="553" t="s">
        <v>409</v>
      </c>
      <c r="B458" s="568">
        <v>-1027415</v>
      </c>
      <c r="C458" s="568">
        <v>-255630</v>
      </c>
      <c r="D458" s="568">
        <v>-834012</v>
      </c>
    </row>
    <row r="459" spans="1:4" x14ac:dyDescent="0.3">
      <c r="A459" s="551"/>
      <c r="B459" s="569"/>
      <c r="C459" s="569"/>
      <c r="D459" s="569"/>
    </row>
    <row r="460" spans="1:4" x14ac:dyDescent="0.3">
      <c r="A460" s="553"/>
      <c r="B460" s="568"/>
      <c r="C460" s="568"/>
      <c r="D460" s="568"/>
    </row>
    <row r="461" spans="1:4" x14ac:dyDescent="0.3">
      <c r="A461" s="551"/>
      <c r="B461" s="569"/>
      <c r="C461" s="569"/>
      <c r="D461" s="569"/>
    </row>
    <row r="462" spans="1:4" x14ac:dyDescent="0.3">
      <c r="A462" s="553"/>
      <c r="B462" s="568"/>
      <c r="C462" s="568"/>
      <c r="D462" s="568"/>
    </row>
    <row r="463" spans="1:4" x14ac:dyDescent="0.3">
      <c r="A463" s="551"/>
      <c r="B463" s="569"/>
      <c r="C463" s="569"/>
      <c r="D463" s="569"/>
    </row>
    <row r="464" spans="1:4" x14ac:dyDescent="0.3">
      <c r="A464" s="553"/>
      <c r="B464" s="568"/>
      <c r="C464" s="568"/>
      <c r="D464" s="568"/>
    </row>
    <row r="465" spans="1:4" x14ac:dyDescent="0.3">
      <c r="A465" s="551"/>
      <c r="B465" s="569"/>
      <c r="C465" s="569"/>
      <c r="D465" s="569"/>
    </row>
    <row r="466" spans="1:4" x14ac:dyDescent="0.3">
      <c r="A466" s="553"/>
      <c r="B466" s="568"/>
      <c r="C466" s="568"/>
      <c r="D466" s="568"/>
    </row>
    <row r="467" spans="1:4" x14ac:dyDescent="0.3">
      <c r="A467" s="551"/>
      <c r="B467" s="569"/>
      <c r="C467" s="569"/>
      <c r="D467" s="569"/>
    </row>
    <row r="468" spans="1:4" x14ac:dyDescent="0.3">
      <c r="A468" s="553"/>
      <c r="B468" s="568"/>
      <c r="C468" s="568"/>
      <c r="D468" s="568"/>
    </row>
    <row r="469" spans="1:4" x14ac:dyDescent="0.3">
      <c r="A469" s="551"/>
      <c r="B469" s="569"/>
      <c r="C469" s="569"/>
      <c r="D469" s="569"/>
    </row>
    <row r="470" spans="1:4" x14ac:dyDescent="0.3">
      <c r="A470" s="553"/>
      <c r="B470" s="568"/>
      <c r="C470" s="568"/>
      <c r="D470" s="568"/>
    </row>
    <row r="471" spans="1:4" x14ac:dyDescent="0.3">
      <c r="A471" s="551"/>
      <c r="B471" s="569"/>
      <c r="C471" s="569"/>
      <c r="D471" s="569"/>
    </row>
    <row r="472" spans="1:4" x14ac:dyDescent="0.3">
      <c r="A472" s="553"/>
      <c r="B472" s="568"/>
      <c r="C472" s="568"/>
      <c r="D472" s="568"/>
    </row>
    <row r="473" spans="1:4" x14ac:dyDescent="0.3">
      <c r="A473" s="551"/>
      <c r="B473" s="569"/>
      <c r="C473" s="569"/>
      <c r="D473" s="569"/>
    </row>
    <row r="474" spans="1:4" x14ac:dyDescent="0.3">
      <c r="A474" s="553"/>
      <c r="B474" s="568"/>
      <c r="C474" s="568"/>
      <c r="D474" s="568"/>
    </row>
    <row r="475" spans="1:4" x14ac:dyDescent="0.3">
      <c r="A475" s="551"/>
      <c r="B475" s="569"/>
      <c r="C475" s="569"/>
      <c r="D475" s="569"/>
    </row>
    <row r="476" spans="1:4" x14ac:dyDescent="0.3">
      <c r="A476" s="553"/>
      <c r="B476" s="568"/>
      <c r="C476" s="568"/>
      <c r="D476" s="568"/>
    </row>
    <row r="477" spans="1:4" x14ac:dyDescent="0.3">
      <c r="A477" s="551"/>
      <c r="B477" s="569"/>
      <c r="C477" s="569"/>
      <c r="D477" s="569"/>
    </row>
    <row r="478" spans="1:4" x14ac:dyDescent="0.3">
      <c r="A478" s="553"/>
      <c r="B478" s="568"/>
      <c r="C478" s="568"/>
      <c r="D478" s="568"/>
    </row>
    <row r="479" spans="1:4" x14ac:dyDescent="0.3">
      <c r="A479" s="551"/>
      <c r="B479" s="569"/>
      <c r="C479" s="569"/>
      <c r="D479" s="569"/>
    </row>
    <row r="480" spans="1:4" x14ac:dyDescent="0.3">
      <c r="A480" s="553"/>
      <c r="B480" s="568"/>
      <c r="C480" s="568"/>
      <c r="D480" s="568"/>
    </row>
    <row r="481" spans="1:4" x14ac:dyDescent="0.3">
      <c r="A481" s="551"/>
      <c r="B481" s="569"/>
      <c r="C481" s="569"/>
      <c r="D481" s="569"/>
    </row>
    <row r="482" spans="1:4" x14ac:dyDescent="0.3">
      <c r="A482" s="553"/>
      <c r="B482" s="568"/>
      <c r="C482" s="568"/>
      <c r="D482" s="568"/>
    </row>
    <row r="483" spans="1:4" x14ac:dyDescent="0.3">
      <c r="A483" s="551"/>
      <c r="B483" s="569"/>
      <c r="C483" s="569"/>
      <c r="D483" s="569"/>
    </row>
    <row r="484" spans="1:4" x14ac:dyDescent="0.3">
      <c r="A484" s="553"/>
      <c r="B484" s="568"/>
      <c r="C484" s="568"/>
      <c r="D484" s="568"/>
    </row>
    <row r="485" spans="1:4" x14ac:dyDescent="0.3">
      <c r="A485" s="551"/>
      <c r="B485" s="569"/>
      <c r="C485" s="569"/>
      <c r="D485" s="569"/>
    </row>
    <row r="486" spans="1:4" x14ac:dyDescent="0.3">
      <c r="A486" s="553"/>
      <c r="B486" s="568"/>
      <c r="C486" s="568"/>
      <c r="D486" s="568"/>
    </row>
    <row r="487" spans="1:4" x14ac:dyDescent="0.3">
      <c r="A487" s="551"/>
      <c r="B487" s="569"/>
      <c r="C487" s="569"/>
      <c r="D487" s="569"/>
    </row>
    <row r="488" spans="1:4" x14ac:dyDescent="0.3">
      <c r="A488" s="553"/>
      <c r="B488" s="568"/>
      <c r="C488" s="568"/>
      <c r="D488" s="568"/>
    </row>
    <row r="489" spans="1:4" x14ac:dyDescent="0.3">
      <c r="A489" s="551"/>
      <c r="B489" s="569"/>
      <c r="C489" s="569"/>
      <c r="D489" s="569"/>
    </row>
    <row r="490" spans="1:4" x14ac:dyDescent="0.3">
      <c r="A490" s="553"/>
      <c r="B490" s="568"/>
      <c r="C490" s="568"/>
      <c r="D490" s="568"/>
    </row>
    <row r="491" spans="1:4" x14ac:dyDescent="0.3">
      <c r="A491" s="551"/>
      <c r="B491" s="569"/>
      <c r="C491" s="569"/>
      <c r="D491" s="569"/>
    </row>
    <row r="492" spans="1:4" x14ac:dyDescent="0.3">
      <c r="A492" s="553"/>
      <c r="B492" s="568"/>
      <c r="C492" s="568"/>
      <c r="D492" s="568"/>
    </row>
    <row r="493" spans="1:4" x14ac:dyDescent="0.3">
      <c r="A493" s="551"/>
      <c r="B493" s="569"/>
      <c r="C493" s="569"/>
      <c r="D493" s="569"/>
    </row>
    <row r="494" spans="1:4" x14ac:dyDescent="0.3">
      <c r="A494" s="553"/>
      <c r="B494" s="568"/>
      <c r="C494" s="568"/>
      <c r="D494" s="568"/>
    </row>
    <row r="495" spans="1:4" x14ac:dyDescent="0.3">
      <c r="A495" s="551"/>
      <c r="B495" s="569"/>
      <c r="C495" s="569"/>
      <c r="D495" s="569"/>
    </row>
    <row r="496" spans="1:4" x14ac:dyDescent="0.3">
      <c r="A496" s="553"/>
      <c r="B496" s="568"/>
      <c r="C496" s="568"/>
      <c r="D496" s="568"/>
    </row>
    <row r="497" spans="1:4" x14ac:dyDescent="0.3">
      <c r="A497" s="551"/>
      <c r="B497" s="569"/>
      <c r="C497" s="569"/>
      <c r="D497" s="569"/>
    </row>
    <row r="498" spans="1:4" x14ac:dyDescent="0.3">
      <c r="A498" s="553"/>
      <c r="B498" s="568"/>
      <c r="C498" s="568"/>
      <c r="D498" s="568"/>
    </row>
    <row r="499" spans="1:4" x14ac:dyDescent="0.3">
      <c r="A499" s="551"/>
      <c r="B499" s="569"/>
      <c r="C499" s="569"/>
      <c r="D499" s="569"/>
    </row>
    <row r="500" spans="1:4" x14ac:dyDescent="0.3">
      <c r="A500" s="553"/>
      <c r="B500" s="568"/>
      <c r="C500" s="568"/>
      <c r="D500" s="568"/>
    </row>
    <row r="501" spans="1:4" x14ac:dyDescent="0.3">
      <c r="A501" s="551"/>
      <c r="B501" s="569"/>
      <c r="C501" s="569"/>
      <c r="D501" s="569"/>
    </row>
    <row r="502" spans="1:4" x14ac:dyDescent="0.3">
      <c r="A502" s="553"/>
      <c r="B502" s="568"/>
      <c r="C502" s="568"/>
      <c r="D502" s="568"/>
    </row>
    <row r="503" spans="1:4" x14ac:dyDescent="0.3">
      <c r="A503" s="551"/>
      <c r="B503" s="569"/>
      <c r="C503" s="569"/>
      <c r="D503" s="569"/>
    </row>
    <row r="504" spans="1:4" x14ac:dyDescent="0.3">
      <c r="A504" s="553"/>
      <c r="B504" s="568"/>
      <c r="C504" s="568"/>
      <c r="D504" s="568"/>
    </row>
    <row r="505" spans="1:4" x14ac:dyDescent="0.3">
      <c r="A505" s="551"/>
      <c r="B505" s="569"/>
      <c r="C505" s="569"/>
      <c r="D505" s="569"/>
    </row>
    <row r="506" spans="1:4" x14ac:dyDescent="0.3">
      <c r="A506" s="553"/>
      <c r="B506" s="568"/>
      <c r="C506" s="568"/>
      <c r="D506" s="568"/>
    </row>
    <row r="507" spans="1:4" x14ac:dyDescent="0.3">
      <c r="A507" s="551"/>
      <c r="B507" s="569"/>
      <c r="C507" s="569"/>
      <c r="D507" s="569"/>
    </row>
    <row r="508" spans="1:4" x14ac:dyDescent="0.3">
      <c r="A508" s="553"/>
      <c r="B508" s="568"/>
      <c r="C508" s="568"/>
      <c r="D508" s="568"/>
    </row>
    <row r="509" spans="1:4" x14ac:dyDescent="0.3">
      <c r="A509" s="551"/>
      <c r="B509" s="569"/>
      <c r="C509" s="569"/>
      <c r="D509" s="569"/>
    </row>
    <row r="510" spans="1:4" x14ac:dyDescent="0.3">
      <c r="A510" s="553"/>
      <c r="B510" s="568"/>
      <c r="C510" s="568"/>
      <c r="D510" s="568"/>
    </row>
    <row r="511" spans="1:4" x14ac:dyDescent="0.3">
      <c r="A511" s="551"/>
      <c r="B511" s="569"/>
      <c r="C511" s="569"/>
      <c r="D511" s="569"/>
    </row>
    <row r="512" spans="1:4" x14ac:dyDescent="0.3">
      <c r="A512" s="553"/>
      <c r="B512" s="568"/>
      <c r="C512" s="568"/>
      <c r="D512" s="568"/>
    </row>
    <row r="513" spans="1:4" x14ac:dyDescent="0.3">
      <c r="A513" s="551"/>
      <c r="B513" s="569"/>
      <c r="C513" s="569"/>
      <c r="D513" s="569"/>
    </row>
    <row r="514" spans="1:4" x14ac:dyDescent="0.3">
      <c r="A514" s="553"/>
      <c r="B514" s="568"/>
      <c r="C514" s="568"/>
      <c r="D514" s="568"/>
    </row>
    <row r="515" spans="1:4" x14ac:dyDescent="0.3">
      <c r="A515" s="551"/>
      <c r="B515" s="569"/>
      <c r="C515" s="569"/>
      <c r="D515" s="569"/>
    </row>
    <row r="516" spans="1:4" x14ac:dyDescent="0.3">
      <c r="A516" s="553"/>
      <c r="B516" s="568"/>
      <c r="C516" s="568"/>
      <c r="D516" s="568"/>
    </row>
    <row r="517" spans="1:4" x14ac:dyDescent="0.3">
      <c r="A517" s="551"/>
      <c r="B517" s="569"/>
      <c r="C517" s="569"/>
      <c r="D517" s="569"/>
    </row>
    <row r="518" spans="1:4" x14ac:dyDescent="0.3">
      <c r="A518" s="553"/>
      <c r="B518" s="568"/>
      <c r="C518" s="568"/>
      <c r="D518" s="568"/>
    </row>
    <row r="519" spans="1:4" x14ac:dyDescent="0.3">
      <c r="A519" s="551"/>
      <c r="B519" s="569"/>
      <c r="C519" s="569"/>
      <c r="D519" s="569"/>
    </row>
    <row r="520" spans="1:4" x14ac:dyDescent="0.3">
      <c r="A520" s="553"/>
      <c r="B520" s="568"/>
      <c r="C520" s="568"/>
      <c r="D520" s="568"/>
    </row>
    <row r="521" spans="1:4" x14ac:dyDescent="0.3">
      <c r="A521" s="551"/>
      <c r="B521" s="569"/>
      <c r="C521" s="569"/>
      <c r="D521" s="569"/>
    </row>
    <row r="522" spans="1:4" x14ac:dyDescent="0.3">
      <c r="A522" s="553"/>
      <c r="B522" s="568"/>
      <c r="C522" s="568"/>
      <c r="D522" s="568"/>
    </row>
    <row r="523" spans="1:4" x14ac:dyDescent="0.3">
      <c r="A523" s="551"/>
      <c r="B523" s="569"/>
      <c r="C523" s="569"/>
      <c r="D523" s="569"/>
    </row>
    <row r="524" spans="1:4" x14ac:dyDescent="0.3">
      <c r="A524" s="553"/>
      <c r="B524" s="568"/>
      <c r="C524" s="568"/>
      <c r="D524" s="568"/>
    </row>
    <row r="525" spans="1:4" x14ac:dyDescent="0.3">
      <c r="A525" s="551"/>
      <c r="B525" s="569"/>
      <c r="C525" s="569"/>
      <c r="D525" s="569"/>
    </row>
    <row r="526" spans="1:4" x14ac:dyDescent="0.3">
      <c r="A526" s="553"/>
      <c r="B526" s="568"/>
      <c r="C526" s="568"/>
      <c r="D526" s="568"/>
    </row>
    <row r="527" spans="1:4" x14ac:dyDescent="0.3">
      <c r="A527" s="551"/>
      <c r="B527" s="569"/>
      <c r="C527" s="569"/>
      <c r="D527" s="569"/>
    </row>
    <row r="528" spans="1:4" x14ac:dyDescent="0.3">
      <c r="A528" s="553"/>
      <c r="B528" s="568"/>
      <c r="C528" s="568"/>
      <c r="D528" s="568"/>
    </row>
    <row r="529" spans="1:4" x14ac:dyDescent="0.3">
      <c r="A529" s="551"/>
      <c r="B529" s="569"/>
      <c r="C529" s="569"/>
      <c r="D529" s="569"/>
    </row>
    <row r="530" spans="1:4" x14ac:dyDescent="0.3">
      <c r="A530" s="553"/>
      <c r="B530" s="568"/>
      <c r="C530" s="568"/>
      <c r="D530" s="568"/>
    </row>
    <row r="531" spans="1:4" x14ac:dyDescent="0.3">
      <c r="A531" s="551"/>
      <c r="B531" s="569"/>
      <c r="C531" s="569"/>
      <c r="D531" s="569"/>
    </row>
    <row r="532" spans="1:4" x14ac:dyDescent="0.3">
      <c r="A532" s="553"/>
      <c r="B532" s="568"/>
      <c r="C532" s="568"/>
      <c r="D532" s="568"/>
    </row>
    <row r="533" spans="1:4" x14ac:dyDescent="0.3">
      <c r="A533" s="551"/>
      <c r="B533" s="569"/>
      <c r="C533" s="569"/>
      <c r="D533" s="569"/>
    </row>
    <row r="534" spans="1:4" x14ac:dyDescent="0.3">
      <c r="A534" s="553"/>
      <c r="B534" s="568"/>
      <c r="C534" s="568"/>
      <c r="D534" s="568"/>
    </row>
    <row r="535" spans="1:4" x14ac:dyDescent="0.3">
      <c r="A535" s="551"/>
      <c r="B535" s="569"/>
      <c r="C535" s="569"/>
      <c r="D535" s="569"/>
    </row>
    <row r="536" spans="1:4" x14ac:dyDescent="0.3">
      <c r="A536" s="553"/>
      <c r="B536" s="568"/>
      <c r="C536" s="568"/>
      <c r="D536" s="568"/>
    </row>
    <row r="537" spans="1:4" x14ac:dyDescent="0.3">
      <c r="A537" s="551"/>
      <c r="B537" s="569"/>
      <c r="C537" s="569"/>
      <c r="D537" s="569"/>
    </row>
    <row r="538" spans="1:4" x14ac:dyDescent="0.3">
      <c r="A538" s="553"/>
      <c r="B538" s="568"/>
      <c r="C538" s="568"/>
      <c r="D538" s="568"/>
    </row>
    <row r="539" spans="1:4" x14ac:dyDescent="0.3">
      <c r="A539" s="551"/>
      <c r="B539" s="569"/>
      <c r="C539" s="569"/>
      <c r="D539" s="569"/>
    </row>
    <row r="540" spans="1:4" x14ac:dyDescent="0.3">
      <c r="A540" s="553"/>
      <c r="B540" s="568"/>
      <c r="C540" s="568"/>
      <c r="D540" s="568"/>
    </row>
    <row r="541" spans="1:4" x14ac:dyDescent="0.3">
      <c r="A541" s="551"/>
      <c r="B541" s="569"/>
      <c r="C541" s="569"/>
      <c r="D541" s="569"/>
    </row>
    <row r="542" spans="1:4" x14ac:dyDescent="0.3">
      <c r="A542" s="553"/>
      <c r="B542" s="568"/>
      <c r="C542" s="568"/>
      <c r="D542" s="568"/>
    </row>
    <row r="543" spans="1:4" x14ac:dyDescent="0.3">
      <c r="A543" s="551"/>
      <c r="B543" s="569"/>
      <c r="C543" s="569"/>
      <c r="D543" s="569"/>
    </row>
    <row r="544" spans="1:4" x14ac:dyDescent="0.3">
      <c r="A544" s="553"/>
      <c r="B544" s="568"/>
      <c r="C544" s="568"/>
      <c r="D544" s="568"/>
    </row>
    <row r="545" spans="1:4" x14ac:dyDescent="0.3">
      <c r="A545" s="551"/>
      <c r="B545" s="569"/>
      <c r="C545" s="569"/>
      <c r="D545" s="569"/>
    </row>
    <row r="546" spans="1:4" x14ac:dyDescent="0.3">
      <c r="A546" s="553"/>
      <c r="B546" s="568"/>
      <c r="C546" s="568"/>
      <c r="D546" s="568"/>
    </row>
    <row r="547" spans="1:4" x14ac:dyDescent="0.3">
      <c r="A547" s="551"/>
      <c r="B547" s="569"/>
      <c r="C547" s="569"/>
      <c r="D547" s="569"/>
    </row>
    <row r="548" spans="1:4" x14ac:dyDescent="0.3">
      <c r="A548" s="553"/>
      <c r="B548" s="568"/>
      <c r="C548" s="568"/>
      <c r="D548" s="568"/>
    </row>
    <row r="549" spans="1:4" x14ac:dyDescent="0.3">
      <c r="A549" s="551"/>
      <c r="B549" s="569"/>
      <c r="C549" s="569"/>
      <c r="D549" s="569"/>
    </row>
    <row r="550" spans="1:4" x14ac:dyDescent="0.3">
      <c r="A550" s="553"/>
      <c r="B550" s="568"/>
      <c r="C550" s="568"/>
      <c r="D550" s="568"/>
    </row>
    <row r="551" spans="1:4" x14ac:dyDescent="0.3">
      <c r="A551" s="551"/>
      <c r="B551" s="569"/>
      <c r="C551" s="569"/>
      <c r="D551" s="569"/>
    </row>
    <row r="552" spans="1:4" x14ac:dyDescent="0.3">
      <c r="A552" s="553"/>
      <c r="B552" s="568"/>
      <c r="C552" s="568"/>
      <c r="D552" s="568"/>
    </row>
    <row r="553" spans="1:4" x14ac:dyDescent="0.3">
      <c r="A553" s="551"/>
      <c r="B553" s="569"/>
      <c r="C553" s="569"/>
      <c r="D553" s="569"/>
    </row>
    <row r="554" spans="1:4" x14ac:dyDescent="0.3">
      <c r="A554" s="553"/>
      <c r="B554" s="568"/>
      <c r="C554" s="568"/>
      <c r="D554" s="568"/>
    </row>
    <row r="555" spans="1:4" x14ac:dyDescent="0.3">
      <c r="A555" s="551"/>
      <c r="B555" s="569"/>
      <c r="C555" s="569"/>
      <c r="D555" s="569"/>
    </row>
    <row r="556" spans="1:4" x14ac:dyDescent="0.3">
      <c r="A556" s="553"/>
      <c r="B556" s="568"/>
      <c r="C556" s="568"/>
      <c r="D556" s="568"/>
    </row>
    <row r="557" spans="1:4" x14ac:dyDescent="0.3">
      <c r="A557" s="551"/>
      <c r="B557" s="569"/>
      <c r="C557" s="569"/>
      <c r="D557" s="569"/>
    </row>
    <row r="558" spans="1:4" x14ac:dyDescent="0.3">
      <c r="A558" s="553"/>
      <c r="B558" s="568"/>
      <c r="C558" s="568"/>
      <c r="D558" s="568"/>
    </row>
    <row r="559" spans="1:4" x14ac:dyDescent="0.3">
      <c r="A559" s="551"/>
      <c r="B559" s="569"/>
      <c r="C559" s="569"/>
      <c r="D559" s="569"/>
    </row>
    <row r="560" spans="1:4" x14ac:dyDescent="0.3">
      <c r="A560" s="553"/>
      <c r="B560" s="568"/>
      <c r="C560" s="568"/>
      <c r="D560" s="568"/>
    </row>
    <row r="561" spans="1:4" x14ac:dyDescent="0.3">
      <c r="A561" s="551"/>
      <c r="B561" s="569"/>
      <c r="C561" s="569"/>
      <c r="D561" s="569"/>
    </row>
    <row r="562" spans="1:4" x14ac:dyDescent="0.3">
      <c r="A562" s="553"/>
      <c r="B562" s="568"/>
      <c r="C562" s="568"/>
      <c r="D562" s="568"/>
    </row>
    <row r="563" spans="1:4" x14ac:dyDescent="0.3">
      <c r="A563" s="551"/>
      <c r="B563" s="569"/>
      <c r="C563" s="569"/>
      <c r="D563" s="569"/>
    </row>
    <row r="564" spans="1:4" x14ac:dyDescent="0.3">
      <c r="A564" s="553"/>
      <c r="B564" s="568"/>
      <c r="C564" s="568"/>
      <c r="D564" s="568"/>
    </row>
    <row r="565" spans="1:4" x14ac:dyDescent="0.3">
      <c r="A565" s="551"/>
      <c r="B565" s="569"/>
      <c r="C565" s="569"/>
      <c r="D565" s="569"/>
    </row>
    <row r="566" spans="1:4" x14ac:dyDescent="0.3">
      <c r="A566" s="553"/>
      <c r="B566" s="568"/>
      <c r="C566" s="568"/>
      <c r="D566" s="568"/>
    </row>
    <row r="567" spans="1:4" x14ac:dyDescent="0.3">
      <c r="A567" s="551"/>
      <c r="B567" s="569"/>
      <c r="C567" s="569"/>
      <c r="D567" s="569"/>
    </row>
    <row r="568" spans="1:4" x14ac:dyDescent="0.3">
      <c r="A568" s="553"/>
      <c r="B568" s="568"/>
      <c r="C568" s="568"/>
      <c r="D568" s="568"/>
    </row>
    <row r="569" spans="1:4" x14ac:dyDescent="0.3">
      <c r="A569" s="551"/>
      <c r="B569" s="569"/>
      <c r="C569" s="569"/>
      <c r="D569" s="569"/>
    </row>
    <row r="570" spans="1:4" x14ac:dyDescent="0.3">
      <c r="A570" s="553"/>
      <c r="B570" s="568"/>
      <c r="C570" s="568"/>
      <c r="D570" s="568"/>
    </row>
    <row r="571" spans="1:4" x14ac:dyDescent="0.3">
      <c r="A571" s="551"/>
      <c r="B571" s="569"/>
      <c r="C571" s="569"/>
      <c r="D571" s="569"/>
    </row>
    <row r="572" spans="1:4" x14ac:dyDescent="0.3">
      <c r="A572" s="553"/>
      <c r="B572" s="568"/>
      <c r="C572" s="568"/>
      <c r="D572" s="568"/>
    </row>
    <row r="573" spans="1:4" x14ac:dyDescent="0.3">
      <c r="A573" s="551"/>
      <c r="B573" s="569"/>
      <c r="C573" s="569"/>
      <c r="D573" s="569"/>
    </row>
    <row r="574" spans="1:4" x14ac:dyDescent="0.3">
      <c r="A574" s="553"/>
      <c r="B574" s="568"/>
      <c r="C574" s="568"/>
      <c r="D574" s="568"/>
    </row>
    <row r="575" spans="1:4" x14ac:dyDescent="0.3">
      <c r="A575" s="551"/>
      <c r="B575" s="569"/>
      <c r="C575" s="569"/>
      <c r="D575" s="569"/>
    </row>
    <row r="576" spans="1:4" x14ac:dyDescent="0.3">
      <c r="A576" s="553"/>
      <c r="B576" s="568"/>
      <c r="C576" s="568"/>
      <c r="D576" s="568"/>
    </row>
    <row r="577" spans="1:4" x14ac:dyDescent="0.3">
      <c r="A577" s="551"/>
      <c r="B577" s="569"/>
      <c r="C577" s="569"/>
      <c r="D577" s="569"/>
    </row>
    <row r="578" spans="1:4" x14ac:dyDescent="0.3">
      <c r="A578" s="553"/>
      <c r="B578" s="568"/>
      <c r="C578" s="568"/>
      <c r="D578" s="568"/>
    </row>
    <row r="579" spans="1:4" x14ac:dyDescent="0.3">
      <c r="A579" s="551"/>
      <c r="B579" s="569"/>
      <c r="C579" s="569"/>
      <c r="D579" s="569"/>
    </row>
    <row r="580" spans="1:4" x14ac:dyDescent="0.3">
      <c r="A580" s="553"/>
      <c r="B580" s="568"/>
      <c r="C580" s="568"/>
      <c r="D580" s="568"/>
    </row>
    <row r="581" spans="1:4" x14ac:dyDescent="0.3">
      <c r="A581" s="551"/>
      <c r="B581" s="569"/>
      <c r="C581" s="569"/>
      <c r="D581" s="569"/>
    </row>
    <row r="582" spans="1:4" x14ac:dyDescent="0.3">
      <c r="A582" s="553"/>
      <c r="B582" s="568"/>
      <c r="C582" s="568"/>
      <c r="D582" s="568"/>
    </row>
    <row r="583" spans="1:4" x14ac:dyDescent="0.3">
      <c r="A583" s="551"/>
      <c r="B583" s="569"/>
      <c r="C583" s="569"/>
      <c r="D583" s="569"/>
    </row>
    <row r="584" spans="1:4" x14ac:dyDescent="0.3">
      <c r="A584" s="553"/>
      <c r="B584" s="568"/>
      <c r="C584" s="568"/>
      <c r="D584" s="568"/>
    </row>
    <row r="585" spans="1:4" x14ac:dyDescent="0.3">
      <c r="A585" s="551"/>
      <c r="B585" s="569"/>
      <c r="C585" s="569"/>
      <c r="D585" s="569"/>
    </row>
    <row r="586" spans="1:4" x14ac:dyDescent="0.3">
      <c r="A586" s="553"/>
      <c r="B586" s="568"/>
      <c r="C586" s="568"/>
      <c r="D586" s="568"/>
    </row>
    <row r="587" spans="1:4" x14ac:dyDescent="0.3">
      <c r="A587" s="551"/>
      <c r="B587" s="569"/>
      <c r="C587" s="569"/>
      <c r="D587" s="569"/>
    </row>
    <row r="588" spans="1:4" x14ac:dyDescent="0.3">
      <c r="A588" s="553"/>
      <c r="B588" s="568"/>
      <c r="C588" s="568"/>
      <c r="D588" s="568"/>
    </row>
    <row r="589" spans="1:4" x14ac:dyDescent="0.3">
      <c r="A589" s="551"/>
      <c r="B589" s="569"/>
      <c r="C589" s="569"/>
      <c r="D589" s="569"/>
    </row>
    <row r="590" spans="1:4" x14ac:dyDescent="0.3">
      <c r="A590" s="553"/>
      <c r="B590" s="568"/>
      <c r="C590" s="568"/>
      <c r="D590" s="568"/>
    </row>
    <row r="591" spans="1:4" x14ac:dyDescent="0.3">
      <c r="A591" s="551"/>
      <c r="B591" s="569"/>
      <c r="C591" s="569"/>
      <c r="D591" s="569"/>
    </row>
    <row r="592" spans="1:4" x14ac:dyDescent="0.3">
      <c r="A592" s="553"/>
      <c r="B592" s="568"/>
      <c r="C592" s="568"/>
      <c r="D592" s="568"/>
    </row>
    <row r="593" spans="1:4" x14ac:dyDescent="0.3">
      <c r="A593" s="551"/>
      <c r="B593" s="569"/>
      <c r="C593" s="569"/>
      <c r="D593" s="569"/>
    </row>
    <row r="594" spans="1:4" x14ac:dyDescent="0.3">
      <c r="A594" s="553"/>
      <c r="B594" s="568"/>
      <c r="C594" s="568"/>
      <c r="D594" s="568"/>
    </row>
    <row r="595" spans="1:4" x14ac:dyDescent="0.3">
      <c r="A595" s="551"/>
      <c r="B595" s="569"/>
      <c r="C595" s="569"/>
      <c r="D595" s="569"/>
    </row>
    <row r="596" spans="1:4" x14ac:dyDescent="0.3">
      <c r="A596" s="553"/>
      <c r="B596" s="568"/>
      <c r="C596" s="568"/>
      <c r="D596" s="568"/>
    </row>
    <row r="597" spans="1:4" x14ac:dyDescent="0.3">
      <c r="A597" s="551"/>
      <c r="B597" s="569"/>
      <c r="C597" s="569"/>
      <c r="D597" s="569"/>
    </row>
    <row r="598" spans="1:4" x14ac:dyDescent="0.3">
      <c r="A598" s="553"/>
      <c r="B598" s="568"/>
      <c r="C598" s="568"/>
      <c r="D598" s="568"/>
    </row>
    <row r="599" spans="1:4" x14ac:dyDescent="0.3">
      <c r="A599" s="551"/>
      <c r="B599" s="569"/>
      <c r="C599" s="569"/>
      <c r="D599" s="569"/>
    </row>
    <row r="600" spans="1:4" x14ac:dyDescent="0.3">
      <c r="A600" s="553"/>
      <c r="B600" s="568"/>
      <c r="C600" s="568"/>
      <c r="D600" s="568"/>
    </row>
    <row r="601" spans="1:4" x14ac:dyDescent="0.3">
      <c r="A601" s="551"/>
      <c r="B601" s="569"/>
      <c r="C601" s="569"/>
      <c r="D601" s="569"/>
    </row>
    <row r="602" spans="1:4" x14ac:dyDescent="0.3">
      <c r="A602" s="553"/>
      <c r="B602" s="568"/>
      <c r="C602" s="568"/>
      <c r="D602" s="568"/>
    </row>
    <row r="603" spans="1:4" x14ac:dyDescent="0.3">
      <c r="A603" s="551"/>
      <c r="B603" s="569"/>
      <c r="C603" s="569"/>
      <c r="D603" s="569"/>
    </row>
    <row r="604" spans="1:4" x14ac:dyDescent="0.3">
      <c r="A604" s="553"/>
      <c r="B604" s="568"/>
      <c r="C604" s="568"/>
      <c r="D604" s="568"/>
    </row>
    <row r="605" spans="1:4" x14ac:dyDescent="0.3">
      <c r="A605" s="551"/>
      <c r="B605" s="569"/>
      <c r="C605" s="569"/>
      <c r="D605" s="569"/>
    </row>
    <row r="606" spans="1:4" x14ac:dyDescent="0.3">
      <c r="A606" s="553"/>
      <c r="B606" s="568"/>
      <c r="C606" s="568"/>
      <c r="D606" s="568"/>
    </row>
    <row r="607" spans="1:4" x14ac:dyDescent="0.3">
      <c r="A607" s="551"/>
      <c r="B607" s="569"/>
      <c r="C607" s="569"/>
      <c r="D607" s="569"/>
    </row>
    <row r="608" spans="1:4" x14ac:dyDescent="0.3">
      <c r="A608" s="553"/>
      <c r="B608" s="568"/>
      <c r="C608" s="568"/>
      <c r="D608" s="568"/>
    </row>
    <row r="609" spans="1:4" x14ac:dyDescent="0.3">
      <c r="A609" s="551"/>
      <c r="B609" s="569"/>
      <c r="C609" s="569"/>
      <c r="D609" s="569"/>
    </row>
    <row r="610" spans="1:4" x14ac:dyDescent="0.3">
      <c r="A610" s="553"/>
      <c r="B610" s="568"/>
      <c r="C610" s="568"/>
      <c r="D610" s="568"/>
    </row>
    <row r="611" spans="1:4" x14ac:dyDescent="0.3">
      <c r="A611" s="551"/>
      <c r="B611" s="569"/>
      <c r="C611" s="569"/>
      <c r="D611" s="569"/>
    </row>
    <row r="612" spans="1:4" x14ac:dyDescent="0.3">
      <c r="A612" s="553"/>
      <c r="B612" s="568"/>
      <c r="C612" s="568"/>
      <c r="D612" s="568"/>
    </row>
    <row r="613" spans="1:4" x14ac:dyDescent="0.3">
      <c r="A613" s="551"/>
      <c r="B613" s="569"/>
      <c r="C613" s="569"/>
      <c r="D613" s="569"/>
    </row>
    <row r="614" spans="1:4" x14ac:dyDescent="0.3">
      <c r="A614" s="553"/>
      <c r="B614" s="568"/>
      <c r="C614" s="568"/>
      <c r="D614" s="568"/>
    </row>
    <row r="615" spans="1:4" x14ac:dyDescent="0.3">
      <c r="A615" s="551"/>
      <c r="B615" s="569"/>
      <c r="C615" s="569"/>
      <c r="D615" s="569"/>
    </row>
    <row r="616" spans="1:4" x14ac:dyDescent="0.3">
      <c r="A616" s="553"/>
      <c r="B616" s="568"/>
      <c r="C616" s="568"/>
      <c r="D616" s="568"/>
    </row>
    <row r="617" spans="1:4" x14ac:dyDescent="0.3">
      <c r="A617" s="551"/>
      <c r="B617" s="569"/>
      <c r="C617" s="569"/>
      <c r="D617" s="569"/>
    </row>
    <row r="618" spans="1:4" x14ac:dyDescent="0.3">
      <c r="A618" s="553"/>
      <c r="B618" s="568"/>
      <c r="C618" s="568"/>
      <c r="D618" s="568"/>
    </row>
    <row r="619" spans="1:4" x14ac:dyDescent="0.3">
      <c r="A619" s="551"/>
      <c r="B619" s="569"/>
      <c r="C619" s="569"/>
      <c r="D619" s="569"/>
    </row>
    <row r="620" spans="1:4" x14ac:dyDescent="0.3">
      <c r="A620" s="553"/>
      <c r="B620" s="568"/>
      <c r="C620" s="568"/>
      <c r="D620" s="568"/>
    </row>
    <row r="621" spans="1:4" x14ac:dyDescent="0.3">
      <c r="A621" s="551"/>
      <c r="B621" s="569"/>
      <c r="C621" s="569"/>
      <c r="D621" s="569"/>
    </row>
    <row r="622" spans="1:4" x14ac:dyDescent="0.3">
      <c r="A622" s="553"/>
      <c r="B622" s="568"/>
      <c r="C622" s="568"/>
      <c r="D622" s="568"/>
    </row>
    <row r="623" spans="1:4" x14ac:dyDescent="0.3">
      <c r="A623" s="551"/>
      <c r="B623" s="569"/>
      <c r="C623" s="569"/>
      <c r="D623" s="569"/>
    </row>
    <row r="624" spans="1:4" x14ac:dyDescent="0.3">
      <c r="A624" s="553"/>
      <c r="B624" s="568"/>
      <c r="C624" s="568"/>
      <c r="D624" s="568"/>
    </row>
    <row r="625" spans="1:4" x14ac:dyDescent="0.3">
      <c r="A625" s="551"/>
      <c r="B625" s="569"/>
      <c r="C625" s="569"/>
      <c r="D625" s="569"/>
    </row>
    <row r="626" spans="1:4" x14ac:dyDescent="0.3">
      <c r="A626" s="553"/>
      <c r="B626" s="568"/>
      <c r="C626" s="568"/>
      <c r="D626" s="568"/>
    </row>
    <row r="627" spans="1:4" x14ac:dyDescent="0.3">
      <c r="A627" s="551"/>
      <c r="B627" s="569"/>
      <c r="C627" s="569"/>
      <c r="D627" s="569"/>
    </row>
    <row r="628" spans="1:4" x14ac:dyDescent="0.3">
      <c r="A628" s="553"/>
      <c r="B628" s="568"/>
      <c r="C628" s="568"/>
      <c r="D628" s="568"/>
    </row>
    <row r="629" spans="1:4" x14ac:dyDescent="0.3">
      <c r="A629" s="551"/>
      <c r="B629" s="569"/>
      <c r="C629" s="569"/>
      <c r="D629" s="569"/>
    </row>
    <row r="630" spans="1:4" x14ac:dyDescent="0.3">
      <c r="A630" s="553"/>
      <c r="B630" s="568"/>
      <c r="C630" s="568"/>
      <c r="D630" s="568"/>
    </row>
    <row r="631" spans="1:4" x14ac:dyDescent="0.3">
      <c r="A631" s="551"/>
      <c r="B631" s="569"/>
      <c r="C631" s="569"/>
      <c r="D631" s="569"/>
    </row>
    <row r="632" spans="1:4" x14ac:dyDescent="0.3">
      <c r="A632" s="553"/>
      <c r="B632" s="568"/>
      <c r="C632" s="568"/>
      <c r="D632" s="568"/>
    </row>
    <row r="633" spans="1:4" x14ac:dyDescent="0.3">
      <c r="A633" s="551"/>
      <c r="B633" s="569"/>
      <c r="C633" s="569"/>
      <c r="D633" s="569"/>
    </row>
    <row r="634" spans="1:4" x14ac:dyDescent="0.3">
      <c r="A634" s="553"/>
      <c r="B634" s="568"/>
      <c r="C634" s="568"/>
      <c r="D634" s="568"/>
    </row>
    <row r="635" spans="1:4" x14ac:dyDescent="0.3">
      <c r="A635" s="551"/>
      <c r="B635" s="569"/>
      <c r="C635" s="569"/>
      <c r="D635" s="569"/>
    </row>
    <row r="636" spans="1:4" x14ac:dyDescent="0.3">
      <c r="A636" s="553"/>
      <c r="B636" s="568"/>
      <c r="C636" s="568"/>
      <c r="D636" s="568"/>
    </row>
    <row r="637" spans="1:4" x14ac:dyDescent="0.3">
      <c r="A637" s="551"/>
      <c r="B637" s="569"/>
      <c r="C637" s="569"/>
      <c r="D637" s="569"/>
    </row>
    <row r="638" spans="1:4" x14ac:dyDescent="0.3">
      <c r="A638" s="553"/>
      <c r="B638" s="568"/>
      <c r="C638" s="568"/>
      <c r="D638" s="568"/>
    </row>
    <row r="639" spans="1:4" x14ac:dyDescent="0.3">
      <c r="A639" s="551"/>
      <c r="B639" s="569"/>
      <c r="C639" s="569"/>
      <c r="D639" s="569"/>
    </row>
    <row r="640" spans="1:4" x14ac:dyDescent="0.3">
      <c r="A640" s="553"/>
      <c r="B640" s="568"/>
      <c r="C640" s="568"/>
      <c r="D640" s="568"/>
    </row>
    <row r="641" spans="1:4" x14ac:dyDescent="0.3">
      <c r="A641" s="551"/>
      <c r="B641" s="569"/>
      <c r="C641" s="569"/>
      <c r="D641" s="569"/>
    </row>
    <row r="642" spans="1:4" x14ac:dyDescent="0.3">
      <c r="A642" s="553"/>
      <c r="B642" s="568"/>
      <c r="C642" s="568"/>
      <c r="D642" s="568"/>
    </row>
    <row r="643" spans="1:4" x14ac:dyDescent="0.3">
      <c r="A643" s="551"/>
      <c r="B643" s="569"/>
      <c r="C643" s="569"/>
      <c r="D643" s="569"/>
    </row>
    <row r="644" spans="1:4" x14ac:dyDescent="0.3">
      <c r="A644" s="553"/>
      <c r="B644" s="568"/>
      <c r="C644" s="568"/>
      <c r="D644" s="568"/>
    </row>
    <row r="645" spans="1:4" x14ac:dyDescent="0.3">
      <c r="A645" s="551"/>
      <c r="B645" s="569"/>
      <c r="C645" s="569"/>
      <c r="D645" s="569"/>
    </row>
    <row r="646" spans="1:4" x14ac:dyDescent="0.3">
      <c r="A646" s="553"/>
      <c r="B646" s="568"/>
      <c r="C646" s="568"/>
      <c r="D646" s="568"/>
    </row>
    <row r="647" spans="1:4" x14ac:dyDescent="0.3">
      <c r="A647" s="551"/>
      <c r="B647" s="569"/>
      <c r="C647" s="569"/>
      <c r="D647" s="569"/>
    </row>
    <row r="648" spans="1:4" x14ac:dyDescent="0.3">
      <c r="A648" s="553"/>
      <c r="B648" s="568"/>
      <c r="C648" s="568"/>
      <c r="D648" s="568"/>
    </row>
    <row r="649" spans="1:4" x14ac:dyDescent="0.3">
      <c r="A649" s="551"/>
      <c r="B649" s="569"/>
      <c r="C649" s="569"/>
      <c r="D649" s="569"/>
    </row>
    <row r="650" spans="1:4" x14ac:dyDescent="0.3">
      <c r="A650" s="553"/>
      <c r="B650" s="568"/>
      <c r="C650" s="568"/>
      <c r="D650" s="568"/>
    </row>
    <row r="651" spans="1:4" x14ac:dyDescent="0.3">
      <c r="A651" s="551"/>
      <c r="B651" s="569"/>
      <c r="C651" s="569"/>
      <c r="D651" s="569"/>
    </row>
    <row r="652" spans="1:4" x14ac:dyDescent="0.3">
      <c r="A652" s="553"/>
      <c r="B652" s="568"/>
      <c r="C652" s="568"/>
      <c r="D652" s="568"/>
    </row>
    <row r="653" spans="1:4" x14ac:dyDescent="0.3">
      <c r="A653" s="551"/>
      <c r="B653" s="569"/>
      <c r="C653" s="569"/>
      <c r="D653" s="569"/>
    </row>
    <row r="654" spans="1:4" x14ac:dyDescent="0.3">
      <c r="A654" s="553"/>
      <c r="B654" s="568"/>
      <c r="C654" s="568"/>
      <c r="D654" s="568"/>
    </row>
    <row r="655" spans="1:4" x14ac:dyDescent="0.3">
      <c r="A655" s="551"/>
      <c r="B655" s="569"/>
      <c r="C655" s="569"/>
      <c r="D655" s="569"/>
    </row>
    <row r="656" spans="1:4" x14ac:dyDescent="0.3">
      <c r="A656" s="553"/>
      <c r="B656" s="568"/>
      <c r="C656" s="568"/>
      <c r="D656" s="568"/>
    </row>
    <row r="657" spans="1:4" x14ac:dyDescent="0.3">
      <c r="A657" s="551"/>
      <c r="B657" s="569"/>
      <c r="C657" s="569"/>
      <c r="D657" s="569"/>
    </row>
    <row r="658" spans="1:4" x14ac:dyDescent="0.3">
      <c r="A658" s="553"/>
      <c r="B658" s="568"/>
      <c r="C658" s="568"/>
      <c r="D658" s="568"/>
    </row>
    <row r="659" spans="1:4" x14ac:dyDescent="0.3">
      <c r="A659" s="551"/>
      <c r="B659" s="569"/>
      <c r="C659" s="569"/>
      <c r="D659" s="569"/>
    </row>
    <row r="660" spans="1:4" x14ac:dyDescent="0.3">
      <c r="A660" s="553"/>
      <c r="B660" s="568"/>
      <c r="C660" s="568"/>
      <c r="D660" s="568"/>
    </row>
    <row r="661" spans="1:4" x14ac:dyDescent="0.3">
      <c r="A661" s="551"/>
      <c r="B661" s="569"/>
      <c r="C661" s="569"/>
      <c r="D661" s="569"/>
    </row>
    <row r="662" spans="1:4" x14ac:dyDescent="0.3">
      <c r="A662" s="553"/>
      <c r="B662" s="568"/>
      <c r="C662" s="568"/>
      <c r="D662" s="568"/>
    </row>
    <row r="663" spans="1:4" x14ac:dyDescent="0.3">
      <c r="A663" s="551"/>
      <c r="B663" s="569"/>
      <c r="C663" s="569"/>
      <c r="D663" s="569"/>
    </row>
    <row r="664" spans="1:4" x14ac:dyDescent="0.3">
      <c r="A664" s="553"/>
      <c r="B664" s="568"/>
      <c r="C664" s="568"/>
      <c r="D664" s="568"/>
    </row>
    <row r="665" spans="1:4" x14ac:dyDescent="0.3">
      <c r="A665" s="551"/>
      <c r="B665" s="569"/>
      <c r="C665" s="569"/>
      <c r="D665" s="569"/>
    </row>
    <row r="666" spans="1:4" x14ac:dyDescent="0.3">
      <c r="A666" s="553"/>
      <c r="B666" s="568"/>
      <c r="C666" s="568"/>
      <c r="D666" s="568"/>
    </row>
    <row r="667" spans="1:4" x14ac:dyDescent="0.3">
      <c r="A667" s="551"/>
      <c r="B667" s="569"/>
      <c r="C667" s="569"/>
      <c r="D667" s="569"/>
    </row>
    <row r="668" spans="1:4" x14ac:dyDescent="0.3">
      <c r="A668" s="553"/>
      <c r="B668" s="568"/>
      <c r="C668" s="568"/>
      <c r="D668" s="568"/>
    </row>
    <row r="669" spans="1:4" x14ac:dyDescent="0.3">
      <c r="A669" s="551"/>
      <c r="B669" s="569"/>
      <c r="C669" s="569"/>
      <c r="D669" s="569"/>
    </row>
    <row r="670" spans="1:4" x14ac:dyDescent="0.3">
      <c r="A670" s="553"/>
      <c r="B670" s="568"/>
      <c r="C670" s="568"/>
      <c r="D670" s="568"/>
    </row>
    <row r="671" spans="1:4" x14ac:dyDescent="0.3">
      <c r="A671" s="551"/>
      <c r="B671" s="569"/>
      <c r="C671" s="569"/>
      <c r="D671" s="569"/>
    </row>
    <row r="672" spans="1:4" x14ac:dyDescent="0.3">
      <c r="A672" s="553"/>
      <c r="B672" s="568"/>
      <c r="C672" s="568"/>
      <c r="D672" s="568"/>
    </row>
    <row r="673" spans="1:4" x14ac:dyDescent="0.3">
      <c r="A673" s="551"/>
      <c r="B673" s="569"/>
      <c r="C673" s="569"/>
      <c r="D673" s="569"/>
    </row>
    <row r="674" spans="1:4" x14ac:dyDescent="0.3">
      <c r="A674" s="553"/>
      <c r="B674" s="568"/>
      <c r="C674" s="568"/>
      <c r="D674" s="568"/>
    </row>
    <row r="675" spans="1:4" x14ac:dyDescent="0.3">
      <c r="A675" s="551"/>
      <c r="B675" s="569"/>
      <c r="C675" s="569"/>
      <c r="D675" s="569"/>
    </row>
    <row r="676" spans="1:4" x14ac:dyDescent="0.3">
      <c r="A676" s="553"/>
      <c r="B676" s="568"/>
      <c r="C676" s="568"/>
      <c r="D676" s="568"/>
    </row>
  </sheetData>
  <sheetProtection sheet="1" objects="1" scenarios="1"/>
  <mergeCells count="1">
    <mergeCell ref="A40:D4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8E9A3-0D70-4E11-B731-27FF8D4E38D6}">
  <sheetPr>
    <tabColor rgb="FF92D050"/>
  </sheetPr>
  <dimension ref="A1:AA1043"/>
  <sheetViews>
    <sheetView showGridLines="0" zoomScale="80" zoomScaleNormal="80" workbookViewId="0">
      <pane ySplit="41" topLeftCell="A42" activePane="bottomLeft" state="frozen"/>
      <selection activeCell="A2" sqref="A2"/>
      <selection pane="bottomLeft" activeCell="B31" sqref="B31:C31"/>
    </sheetView>
  </sheetViews>
  <sheetFormatPr defaultColWidth="9.33203125" defaultRowHeight="13.8" x14ac:dyDescent="0.25"/>
  <cols>
    <col min="1" max="1" width="8" style="157" customWidth="1"/>
    <col min="2" max="2" width="5.44140625" style="157" customWidth="1"/>
    <col min="3" max="3" width="61.33203125" style="157" customWidth="1"/>
    <col min="4" max="6" width="18.77734375" style="157" customWidth="1"/>
    <col min="7" max="7" width="18.77734375" style="571" customWidth="1"/>
    <col min="8" max="9" width="18.77734375" style="157" customWidth="1"/>
    <col min="10" max="10" width="18.77734375" style="572" customWidth="1"/>
    <col min="11" max="14" width="18.77734375" style="157" customWidth="1"/>
    <col min="15" max="15" width="14.77734375" style="157" customWidth="1"/>
    <col min="16" max="16" width="14.77734375" style="157" hidden="1" customWidth="1"/>
    <col min="17" max="17" width="41.77734375" style="157" customWidth="1"/>
    <col min="18" max="18" width="14.77734375" style="157" customWidth="1"/>
    <col min="19" max="19" width="6" style="157" customWidth="1"/>
    <col min="20" max="20" width="25.44140625" style="157" customWidth="1"/>
    <col min="21" max="21" width="13.44140625" style="157" customWidth="1"/>
    <col min="22" max="16384" width="9.33203125" style="157"/>
  </cols>
  <sheetData>
    <row r="1" spans="1:27" hidden="1" x14ac:dyDescent="0.25"/>
    <row r="2" spans="1:27" x14ac:dyDescent="0.25">
      <c r="B2" s="157">
        <v>0.97</v>
      </c>
      <c r="C2" s="514" t="s">
        <v>0</v>
      </c>
      <c r="G2" s="571" t="s">
        <v>196</v>
      </c>
    </row>
    <row r="3" spans="1:27" ht="32.25" customHeight="1" x14ac:dyDescent="0.25">
      <c r="A3" s="573"/>
      <c r="B3" s="761" t="s">
        <v>2</v>
      </c>
      <c r="C3" s="762"/>
      <c r="D3" s="574" t="str">
        <f>C44</f>
        <v>Palvelukoti Puhurinkoti</v>
      </c>
      <c r="E3" s="575" t="str">
        <f>C135</f>
        <v>Palvelukoti Jokihelmi</v>
      </c>
      <c r="F3" s="574" t="str">
        <f>C253</f>
        <v>Palvelukoti Kyläsaari</v>
      </c>
      <c r="G3" s="576" t="str">
        <f>C354</f>
        <v>Palvelukeskus Himmeli</v>
      </c>
      <c r="H3" s="120" t="str">
        <f>C471</f>
        <v>Palvelukoti Jokiranta</v>
      </c>
      <c r="I3" s="575" t="str">
        <f>C571</f>
        <v>Kiilarinteen palveluasunnot M</v>
      </c>
      <c r="J3" s="574" t="str">
        <f>C757</f>
        <v>Palvelukoti Snällin tupa N</v>
      </c>
      <c r="K3" s="575" t="str">
        <f>C853</f>
        <v>Palvelukoti Palmu-Pori</v>
      </c>
      <c r="L3" s="574" t="str">
        <f>C957</f>
        <v>Aleksinhovin palveluasunnot</v>
      </c>
      <c r="M3" s="575" t="s">
        <v>3</v>
      </c>
      <c r="N3" s="574" t="s">
        <v>197</v>
      </c>
    </row>
    <row r="4" spans="1:27" ht="19.95" customHeight="1" x14ac:dyDescent="0.25">
      <c r="A4" s="573"/>
      <c r="B4" s="763" t="s">
        <v>198</v>
      </c>
      <c r="C4" s="764"/>
      <c r="D4" s="116">
        <v>30</v>
      </c>
      <c r="E4" s="577">
        <v>126</v>
      </c>
      <c r="F4" s="578">
        <v>47</v>
      </c>
      <c r="G4" s="579">
        <v>134</v>
      </c>
      <c r="H4" s="578">
        <v>56</v>
      </c>
      <c r="I4" s="577">
        <v>60</v>
      </c>
      <c r="J4" s="578">
        <v>23</v>
      </c>
      <c r="K4" s="577">
        <v>68</v>
      </c>
      <c r="L4" s="578">
        <v>20</v>
      </c>
      <c r="M4" s="577">
        <f>D4+E4+F4+G4+H4+I4+J4+K4+L4</f>
        <v>564</v>
      </c>
      <c r="N4" s="578"/>
    </row>
    <row r="5" spans="1:27" ht="19.95" customHeight="1" x14ac:dyDescent="0.25">
      <c r="A5" s="573"/>
      <c r="B5" s="580"/>
      <c r="C5" s="393" t="s">
        <v>6</v>
      </c>
      <c r="D5" s="116"/>
      <c r="E5" s="577"/>
      <c r="F5" s="578"/>
      <c r="G5" s="579" t="s">
        <v>199</v>
      </c>
      <c r="H5" s="578"/>
      <c r="I5" s="577" t="s">
        <v>134</v>
      </c>
      <c r="J5" s="578"/>
      <c r="K5" s="577"/>
      <c r="L5" s="578" t="s">
        <v>200</v>
      </c>
      <c r="M5" s="577" t="s">
        <v>201</v>
      </c>
      <c r="N5" s="578"/>
    </row>
    <row r="6" spans="1:27" ht="13.95" customHeight="1" x14ac:dyDescent="0.25">
      <c r="A6" s="573"/>
      <c r="B6" s="765" t="s">
        <v>136</v>
      </c>
      <c r="C6" s="766"/>
      <c r="D6" s="392">
        <v>0.53</v>
      </c>
      <c r="E6" s="393">
        <v>0.56000000000000005</v>
      </c>
      <c r="F6" s="392">
        <v>0.66</v>
      </c>
      <c r="G6" s="581">
        <v>0.62</v>
      </c>
      <c r="H6" s="121">
        <v>0.54</v>
      </c>
      <c r="I6" s="393"/>
      <c r="J6" s="392">
        <v>0.61</v>
      </c>
      <c r="K6" s="393" t="s">
        <v>202</v>
      </c>
      <c r="L6" s="392">
        <v>0.67</v>
      </c>
      <c r="M6" s="393"/>
      <c r="N6" s="392"/>
    </row>
    <row r="7" spans="1:27" ht="13.95" customHeight="1" x14ac:dyDescent="0.25">
      <c r="A7" s="573"/>
      <c r="B7" s="767" t="s">
        <v>11</v>
      </c>
      <c r="C7" s="768"/>
      <c r="D7" s="582">
        <f>-(F57)</f>
        <v>1043959</v>
      </c>
      <c r="E7" s="583">
        <f>-F150</f>
        <v>4749693</v>
      </c>
      <c r="F7" s="584">
        <f>-F266</f>
        <v>1675186</v>
      </c>
      <c r="G7" s="585">
        <f>-F371</f>
        <v>4531355</v>
      </c>
      <c r="H7" s="584">
        <f>-F482</f>
        <v>2013416</v>
      </c>
      <c r="I7" s="583">
        <f>-F584</f>
        <v>2081723</v>
      </c>
      <c r="J7" s="584">
        <f>-F768</f>
        <v>951889</v>
      </c>
      <c r="K7" s="583">
        <f>-F871</f>
        <v>2440379</v>
      </c>
      <c r="L7" s="584">
        <f>-F969</f>
        <v>759346</v>
      </c>
      <c r="M7" s="583">
        <f>SUM(D7:L7)</f>
        <v>20246946</v>
      </c>
      <c r="N7" s="584">
        <f t="shared" ref="N7:N17" si="0">M7/$M$24</f>
        <v>101.39483244042344</v>
      </c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</row>
    <row r="8" spans="1:27" ht="13.95" customHeight="1" x14ac:dyDescent="0.25">
      <c r="A8" s="573"/>
      <c r="B8" s="754" t="s">
        <v>12</v>
      </c>
      <c r="C8" s="755"/>
      <c r="D8" s="406"/>
      <c r="E8" s="118"/>
      <c r="F8" s="407"/>
      <c r="G8" s="586"/>
      <c r="H8" s="407"/>
      <c r="I8" s="118"/>
      <c r="J8" s="407"/>
      <c r="K8" s="118"/>
      <c r="L8" s="407"/>
      <c r="M8" s="118">
        <f>SUM(D8:L8)</f>
        <v>0</v>
      </c>
      <c r="N8" s="407">
        <f t="shared" si="0"/>
        <v>0</v>
      </c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</row>
    <row r="9" spans="1:27" ht="13.95" customHeight="1" x14ac:dyDescent="0.25">
      <c r="A9" s="573"/>
      <c r="B9" s="741" t="s">
        <v>13</v>
      </c>
      <c r="C9" s="742"/>
      <c r="D9" s="410">
        <f>-F75</f>
        <v>192155</v>
      </c>
      <c r="E9" s="117">
        <f>-F173</f>
        <v>1102255</v>
      </c>
      <c r="F9" s="411">
        <f>-F286</f>
        <v>416925</v>
      </c>
      <c r="G9" s="587">
        <f>-F392</f>
        <v>1244461</v>
      </c>
      <c r="H9" s="411">
        <f>-F505</f>
        <v>397984</v>
      </c>
      <c r="I9" s="117">
        <f>-F604</f>
        <v>634043</v>
      </c>
      <c r="J9" s="411">
        <f>-F788</f>
        <v>168400</v>
      </c>
      <c r="K9" s="117">
        <f>-F891</f>
        <v>480888</v>
      </c>
      <c r="L9" s="411">
        <f>-F988</f>
        <v>255870</v>
      </c>
      <c r="M9" s="117">
        <f t="shared" ref="M9:M14" si="1">SUM(D9:L9)</f>
        <v>4892981</v>
      </c>
      <c r="N9" s="411">
        <f t="shared" si="0"/>
        <v>24.50359617836564</v>
      </c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</row>
    <row r="10" spans="1:27" ht="13.95" customHeight="1" x14ac:dyDescent="0.25">
      <c r="A10" s="573"/>
      <c r="B10" s="754" t="s">
        <v>14</v>
      </c>
      <c r="C10" s="755"/>
      <c r="D10" s="406"/>
      <c r="E10" s="118">
        <f>-F174</f>
        <v>171</v>
      </c>
      <c r="F10" s="407"/>
      <c r="G10" s="586"/>
      <c r="H10" s="407"/>
      <c r="I10" s="118"/>
      <c r="J10" s="407"/>
      <c r="K10" s="118"/>
      <c r="L10" s="407"/>
      <c r="M10" s="118">
        <f t="shared" si="1"/>
        <v>171</v>
      </c>
      <c r="N10" s="407">
        <f t="shared" si="0"/>
        <v>8.5635218009236594E-4</v>
      </c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</row>
    <row r="11" spans="1:27" ht="13.95" customHeight="1" x14ac:dyDescent="0.25">
      <c r="A11" s="573"/>
      <c r="B11" s="741" t="s">
        <v>16</v>
      </c>
      <c r="C11" s="742"/>
      <c r="D11" s="410">
        <f>-F91</f>
        <v>72972</v>
      </c>
      <c r="E11" s="117">
        <f>-F198</f>
        <v>246162</v>
      </c>
      <c r="F11" s="411">
        <f>-F309</f>
        <v>40489</v>
      </c>
      <c r="G11" s="587">
        <f>-F417</f>
        <v>312615</v>
      </c>
      <c r="H11" s="411">
        <f>-F528</f>
        <v>102297</v>
      </c>
      <c r="I11" s="117">
        <f>-F620</f>
        <v>48970</v>
      </c>
      <c r="J11" s="411">
        <f>-F809</f>
        <v>45629</v>
      </c>
      <c r="K11" s="117">
        <f>-F912</f>
        <v>69800</v>
      </c>
      <c r="L11" s="411">
        <f>-F1006</f>
        <v>17660</v>
      </c>
      <c r="M11" s="117">
        <f t="shared" si="1"/>
        <v>956594</v>
      </c>
      <c r="N11" s="411">
        <f t="shared" si="0"/>
        <v>4.7905342535864133</v>
      </c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</row>
    <row r="12" spans="1:27" ht="13.95" customHeight="1" x14ac:dyDescent="0.25">
      <c r="A12" s="573"/>
      <c r="B12" s="754" t="s">
        <v>203</v>
      </c>
      <c r="C12" s="755"/>
      <c r="D12" s="406">
        <f>-F120</f>
        <v>163860</v>
      </c>
      <c r="E12" s="118">
        <f>-(F229)</f>
        <v>770732</v>
      </c>
      <c r="F12" s="407">
        <f>-(F348)</f>
        <v>311116</v>
      </c>
      <c r="G12" s="586">
        <f>-F451</f>
        <v>438780</v>
      </c>
      <c r="H12" s="407">
        <f>-F555</f>
        <v>286889</v>
      </c>
      <c r="I12" s="118">
        <f>-F648</f>
        <v>414229</v>
      </c>
      <c r="J12" s="407">
        <f>-F847</f>
        <v>169384</v>
      </c>
      <c r="K12" s="118">
        <f>-F939</f>
        <v>397994</v>
      </c>
      <c r="L12" s="407">
        <f>-F1041</f>
        <v>151214</v>
      </c>
      <c r="M12" s="118">
        <f t="shared" si="1"/>
        <v>3104198</v>
      </c>
      <c r="N12" s="407">
        <f t="shared" si="0"/>
        <v>15.545536401978726</v>
      </c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</row>
    <row r="13" spans="1:27" ht="13.95" customHeight="1" x14ac:dyDescent="0.25">
      <c r="A13" s="573"/>
      <c r="B13" s="741" t="s">
        <v>18</v>
      </c>
      <c r="C13" s="742"/>
      <c r="D13" s="410">
        <f>-(F122+F121)</f>
        <v>13627</v>
      </c>
      <c r="E13" s="117">
        <f>-(F232+F233+F230)</f>
        <v>103276</v>
      </c>
      <c r="F13" s="411">
        <f>-F333</f>
        <v>38195</v>
      </c>
      <c r="G13" s="587">
        <f>-(F453+F452)</f>
        <v>89927</v>
      </c>
      <c r="H13" s="411">
        <f>-(F556+F557)</f>
        <v>44118</v>
      </c>
      <c r="I13" s="117">
        <f>-(F649+F650)</f>
        <v>103684</v>
      </c>
      <c r="J13" s="411">
        <f>-F834</f>
        <v>44965</v>
      </c>
      <c r="K13" s="117">
        <f>-(F940+F941)</f>
        <v>39536</v>
      </c>
      <c r="L13" s="411">
        <f>-F1032</f>
        <v>12544</v>
      </c>
      <c r="M13" s="117">
        <f t="shared" si="1"/>
        <v>489872</v>
      </c>
      <c r="N13" s="411">
        <f t="shared" si="0"/>
        <v>2.4532336559427339</v>
      </c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</row>
    <row r="14" spans="1:27" ht="13.95" customHeight="1" x14ac:dyDescent="0.25">
      <c r="A14" s="573"/>
      <c r="B14" s="754" t="s">
        <v>19</v>
      </c>
      <c r="C14" s="755"/>
      <c r="D14" s="588"/>
      <c r="E14" s="589">
        <f>-F235</f>
        <v>67</v>
      </c>
      <c r="F14" s="588">
        <f>-F339</f>
        <v>24</v>
      </c>
      <c r="G14" s="590">
        <f>-F457</f>
        <v>9</v>
      </c>
      <c r="H14" s="588"/>
      <c r="I14" s="589">
        <f>-F654</f>
        <v>12</v>
      </c>
      <c r="J14" s="588"/>
      <c r="K14" s="589">
        <f>-F945</f>
        <v>15</v>
      </c>
      <c r="L14" s="588"/>
      <c r="M14" s="589">
        <f t="shared" si="1"/>
        <v>127</v>
      </c>
      <c r="N14" s="588">
        <f t="shared" si="0"/>
        <v>6.3600425071187413E-4</v>
      </c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</row>
    <row r="15" spans="1:27" ht="13.95" customHeight="1" x14ac:dyDescent="0.25">
      <c r="A15" s="573"/>
      <c r="B15" s="741" t="s">
        <v>20</v>
      </c>
      <c r="C15" s="742"/>
      <c r="D15" s="591"/>
      <c r="E15" s="592"/>
      <c r="F15" s="591"/>
      <c r="G15" s="593"/>
      <c r="H15" s="591"/>
      <c r="I15" s="592"/>
      <c r="J15" s="591"/>
      <c r="K15" s="592"/>
      <c r="L15" s="591"/>
      <c r="M15" s="592">
        <f t="shared" ref="M15" si="2">SUM(D15:L15)</f>
        <v>0</v>
      </c>
      <c r="N15" s="591">
        <f t="shared" si="0"/>
        <v>0</v>
      </c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</row>
    <row r="16" spans="1:27" ht="13.95" customHeight="1" thickBot="1" x14ac:dyDescent="0.3">
      <c r="A16" s="573"/>
      <c r="B16" s="748" t="s">
        <v>15</v>
      </c>
      <c r="C16" s="749"/>
      <c r="D16" s="415">
        <f>-F128</f>
        <v>31590</v>
      </c>
      <c r="E16" s="417">
        <f>-F244</f>
        <v>240207</v>
      </c>
      <c r="F16" s="416">
        <f>-F347</f>
        <v>41572</v>
      </c>
      <c r="G16" s="594">
        <f>-F464</f>
        <v>157804</v>
      </c>
      <c r="H16" s="416">
        <f>-F564</f>
        <v>68176</v>
      </c>
      <c r="I16" s="417">
        <f>-F660</f>
        <v>23539</v>
      </c>
      <c r="J16" s="416">
        <f>-(F846+F848)</f>
        <v>41906</v>
      </c>
      <c r="K16" s="417">
        <f>-F951</f>
        <v>50354</v>
      </c>
      <c r="L16" s="416">
        <f>-F1042</f>
        <v>330</v>
      </c>
      <c r="M16" s="417">
        <f>SUM(D16:L16)</f>
        <v>655478</v>
      </c>
      <c r="N16" s="416">
        <f t="shared" si="0"/>
        <v>3.2825731830560456</v>
      </c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27" ht="13.5" customHeight="1" x14ac:dyDescent="0.25">
      <c r="A17" s="573"/>
      <c r="B17" s="750" t="s">
        <v>21</v>
      </c>
      <c r="C17" s="751"/>
      <c r="D17" s="595">
        <f t="shared" ref="D17:I17" si="3">SUM(D7:D16)</f>
        <v>1518163</v>
      </c>
      <c r="E17" s="596">
        <f t="shared" si="3"/>
        <v>7212563</v>
      </c>
      <c r="F17" s="595">
        <f t="shared" si="3"/>
        <v>2523507</v>
      </c>
      <c r="G17" s="297">
        <f t="shared" si="3"/>
        <v>6774951</v>
      </c>
      <c r="H17" s="595">
        <f t="shared" si="3"/>
        <v>2912880</v>
      </c>
      <c r="I17" s="596">
        <f t="shared" si="3"/>
        <v>3306200</v>
      </c>
      <c r="J17" s="595">
        <f>SUM(J7:J16)</f>
        <v>1422173</v>
      </c>
      <c r="K17" s="596">
        <f>SUM(K7:K16)</f>
        <v>3478966</v>
      </c>
      <c r="L17" s="595">
        <f>SUM(L7:L16)</f>
        <v>1196964</v>
      </c>
      <c r="M17" s="596">
        <f>SUM(D17:L17)</f>
        <v>30346367</v>
      </c>
      <c r="N17" s="595">
        <f t="shared" si="0"/>
        <v>151.97179846978381</v>
      </c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</row>
    <row r="18" spans="1:27" s="514" customFormat="1" ht="13.5" customHeight="1" x14ac:dyDescent="0.25">
      <c r="A18" s="573"/>
      <c r="B18" s="752" t="s">
        <v>22</v>
      </c>
      <c r="C18" s="753"/>
      <c r="D18" s="597">
        <f t="shared" ref="D18:M18" si="4">D17/D24</f>
        <v>142.93301322788685</v>
      </c>
      <c r="E18" s="598">
        <f t="shared" si="4"/>
        <v>161.67932069499648</v>
      </c>
      <c r="F18" s="597">
        <f t="shared" si="4"/>
        <v>151.6498751528664</v>
      </c>
      <c r="G18" s="599">
        <f t="shared" si="4"/>
        <v>142.80281265610938</v>
      </c>
      <c r="H18" s="597">
        <f t="shared" si="4"/>
        <v>146.91629511570198</v>
      </c>
      <c r="I18" s="598">
        <f t="shared" si="4"/>
        <v>155.63715106152614</v>
      </c>
      <c r="J18" s="597">
        <f t="shared" si="4"/>
        <v>174.64654341378952</v>
      </c>
      <c r="K18" s="598">
        <f t="shared" si="4"/>
        <v>144.50293660749148</v>
      </c>
      <c r="L18" s="597">
        <f t="shared" si="4"/>
        <v>169.03883632255332</v>
      </c>
      <c r="M18" s="598">
        <f t="shared" si="4"/>
        <v>151.97179846978381</v>
      </c>
      <c r="N18" s="597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</row>
    <row r="19" spans="1:27" ht="13.95" customHeight="1" x14ac:dyDescent="0.25">
      <c r="A19" s="573"/>
      <c r="B19" s="754" t="s">
        <v>23</v>
      </c>
      <c r="C19" s="755"/>
      <c r="D19" s="406">
        <f>F53</f>
        <v>146789</v>
      </c>
      <c r="E19" s="118">
        <f>F146</f>
        <v>789163</v>
      </c>
      <c r="F19" s="407">
        <f>F264</f>
        <v>150491</v>
      </c>
      <c r="G19" s="586">
        <f>F366</f>
        <v>419860</v>
      </c>
      <c r="H19" s="406">
        <f>F480</f>
        <v>333528</v>
      </c>
      <c r="I19" s="600">
        <f>F582</f>
        <v>140336</v>
      </c>
      <c r="J19" s="406">
        <f>F766</f>
        <v>105752</v>
      </c>
      <c r="K19" s="600">
        <f>F867</f>
        <v>439272</v>
      </c>
      <c r="L19" s="406">
        <f>F967</f>
        <v>76102</v>
      </c>
      <c r="M19" s="600">
        <f>SUM(D19:L19)-P19</f>
        <v>2601293</v>
      </c>
      <c r="N19" s="40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</row>
    <row r="20" spans="1:27" ht="20.100000000000001" customHeight="1" x14ac:dyDescent="0.25">
      <c r="A20" s="573"/>
      <c r="B20" s="738" t="s">
        <v>30</v>
      </c>
      <c r="C20" s="756"/>
      <c r="D20" s="601">
        <f>D12-D19</f>
        <v>17071</v>
      </c>
      <c r="E20" s="602">
        <f>E12-E19</f>
        <v>-18431</v>
      </c>
      <c r="F20" s="603">
        <f>F12-F19</f>
        <v>160625</v>
      </c>
      <c r="G20" s="604">
        <f t="shared" ref="G20:M20" si="5">G12-G19</f>
        <v>18920</v>
      </c>
      <c r="H20" s="601">
        <f>H12-H19</f>
        <v>-46639</v>
      </c>
      <c r="I20" s="605">
        <f t="shared" si="5"/>
        <v>273893</v>
      </c>
      <c r="J20" s="601">
        <f t="shared" si="5"/>
        <v>63632</v>
      </c>
      <c r="K20" s="605">
        <f t="shared" si="5"/>
        <v>-41278</v>
      </c>
      <c r="L20" s="601">
        <f t="shared" si="5"/>
        <v>75112</v>
      </c>
      <c r="M20" s="605">
        <f t="shared" si="5"/>
        <v>502905</v>
      </c>
      <c r="N20" s="601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</row>
    <row r="21" spans="1:27" ht="13.95" customHeight="1" x14ac:dyDescent="0.25">
      <c r="A21" s="573"/>
      <c r="B21" s="741" t="s">
        <v>31</v>
      </c>
      <c r="C21" s="742"/>
      <c r="D21" s="410">
        <f>D19/(D4*12)</f>
        <v>407.74722222222221</v>
      </c>
      <c r="E21" s="117">
        <f t="shared" ref="E21:H21" si="6">E19/(E4*12)</f>
        <v>521.93320105820101</v>
      </c>
      <c r="F21" s="411">
        <f t="shared" si="6"/>
        <v>266.82801418439715</v>
      </c>
      <c r="G21" s="587">
        <f t="shared" si="6"/>
        <v>261.10696517412936</v>
      </c>
      <c r="H21" s="410">
        <f t="shared" si="6"/>
        <v>496.32142857142856</v>
      </c>
      <c r="I21" s="606">
        <f>I19/(I4*12)</f>
        <v>194.9111111111111</v>
      </c>
      <c r="J21" s="410">
        <f>J19/(J4*12)</f>
        <v>383.15942028985506</v>
      </c>
      <c r="K21" s="606">
        <f>K19/(K4*12)</f>
        <v>538.32352941176475</v>
      </c>
      <c r="L21" s="410">
        <f>L19/(L4*12)</f>
        <v>317.09166666666664</v>
      </c>
      <c r="M21" s="606">
        <f>M19/(M4*12)</f>
        <v>384.35180260047281</v>
      </c>
      <c r="N21" s="410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</row>
    <row r="22" spans="1:27" ht="13.95" customHeight="1" x14ac:dyDescent="0.25">
      <c r="A22" s="573"/>
      <c r="B22" s="754" t="s">
        <v>32</v>
      </c>
      <c r="C22" s="755"/>
      <c r="D22" s="406">
        <f t="shared" ref="D22:I22" si="7">D17-D19</f>
        <v>1371374</v>
      </c>
      <c r="E22" s="600">
        <f t="shared" si="7"/>
        <v>6423400</v>
      </c>
      <c r="F22" s="406">
        <f t="shared" si="7"/>
        <v>2373016</v>
      </c>
      <c r="G22" s="286">
        <f t="shared" si="7"/>
        <v>6355091</v>
      </c>
      <c r="H22" s="406">
        <f t="shared" si="7"/>
        <v>2579352</v>
      </c>
      <c r="I22" s="600">
        <f t="shared" si="7"/>
        <v>3165864</v>
      </c>
      <c r="J22" s="406">
        <f>J17-J19</f>
        <v>1316421</v>
      </c>
      <c r="K22" s="600">
        <f>K17-K19</f>
        <v>3039694</v>
      </c>
      <c r="L22" s="406">
        <f>L17-L19</f>
        <v>1120862</v>
      </c>
      <c r="M22" s="600">
        <f>M17-M19</f>
        <v>27745074</v>
      </c>
      <c r="N22" s="40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1:27" ht="20.100000000000001" customHeight="1" x14ac:dyDescent="0.25">
      <c r="A23" s="573"/>
      <c r="B23" s="757" t="s">
        <v>33</v>
      </c>
      <c r="C23" s="758"/>
      <c r="D23" s="434">
        <f t="shared" ref="D23:M23" si="8">D22/D24</f>
        <v>129.11302546721274</v>
      </c>
      <c r="E23" s="607">
        <f t="shared" si="8"/>
        <v>143.9891684207459</v>
      </c>
      <c r="F23" s="434">
        <f>F22/F24</f>
        <v>142.60613508730287</v>
      </c>
      <c r="G23" s="608">
        <f>G22/G24</f>
        <v>133.95297906738023</v>
      </c>
      <c r="H23" s="434">
        <f t="shared" si="8"/>
        <v>130.09421590977868</v>
      </c>
      <c r="I23" s="607">
        <f t="shared" si="8"/>
        <v>149.03092783505156</v>
      </c>
      <c r="J23" s="434">
        <f t="shared" si="8"/>
        <v>161.659922757164</v>
      </c>
      <c r="K23" s="607">
        <f t="shared" si="8"/>
        <v>126.25725844638096</v>
      </c>
      <c r="L23" s="434">
        <f t="shared" si="8"/>
        <v>158.2914842536365</v>
      </c>
      <c r="M23" s="607">
        <f t="shared" si="8"/>
        <v>138.94476378201182</v>
      </c>
      <c r="N23" s="434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1:27" ht="13.95" customHeight="1" x14ac:dyDescent="0.25">
      <c r="A24" s="573"/>
      <c r="B24" s="754" t="s">
        <v>34</v>
      </c>
      <c r="C24" s="755"/>
      <c r="D24" s="406">
        <f t="shared" ref="D24:L24" si="9">365*D4*D25</f>
        <v>10621.5</v>
      </c>
      <c r="E24" s="600">
        <f t="shared" si="9"/>
        <v>44610.299999999996</v>
      </c>
      <c r="F24" s="406">
        <f>365*F4*F25</f>
        <v>16640.349999999999</v>
      </c>
      <c r="G24" s="286">
        <f>365*G4*G25</f>
        <v>47442.7</v>
      </c>
      <c r="H24" s="406">
        <f t="shared" si="9"/>
        <v>19826.8</v>
      </c>
      <c r="I24" s="600">
        <f t="shared" si="9"/>
        <v>21243</v>
      </c>
      <c r="J24" s="406">
        <f t="shared" si="9"/>
        <v>8143.15</v>
      </c>
      <c r="K24" s="600">
        <f t="shared" si="9"/>
        <v>24075.399999999998</v>
      </c>
      <c r="L24" s="406">
        <f t="shared" si="9"/>
        <v>7081</v>
      </c>
      <c r="M24" s="600">
        <f>SUM(D24:L24)</f>
        <v>199684.19999999998</v>
      </c>
      <c r="N24" s="40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</row>
    <row r="25" spans="1:27" ht="15" customHeight="1" x14ac:dyDescent="0.25">
      <c r="A25" s="573"/>
      <c r="B25" s="759" t="s">
        <v>36</v>
      </c>
      <c r="C25" s="760"/>
      <c r="D25" s="609">
        <f>$B$2</f>
        <v>0.97</v>
      </c>
      <c r="E25" s="610">
        <f t="shared" ref="E25:M25" si="10">$B$2</f>
        <v>0.97</v>
      </c>
      <c r="F25" s="609">
        <f t="shared" si="10"/>
        <v>0.97</v>
      </c>
      <c r="G25" s="611">
        <f t="shared" si="10"/>
        <v>0.97</v>
      </c>
      <c r="H25" s="609">
        <f t="shared" si="10"/>
        <v>0.97</v>
      </c>
      <c r="I25" s="610">
        <f t="shared" si="10"/>
        <v>0.97</v>
      </c>
      <c r="J25" s="609">
        <f t="shared" si="10"/>
        <v>0.97</v>
      </c>
      <c r="K25" s="610">
        <f t="shared" si="10"/>
        <v>0.97</v>
      </c>
      <c r="L25" s="609">
        <f t="shared" si="10"/>
        <v>0.97</v>
      </c>
      <c r="M25" s="610">
        <f t="shared" si="10"/>
        <v>0.97</v>
      </c>
      <c r="N25" s="609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</row>
    <row r="26" spans="1:27" ht="15" customHeight="1" x14ac:dyDescent="0.25">
      <c r="A26" s="573"/>
      <c r="B26" s="734" t="s">
        <v>37</v>
      </c>
      <c r="C26" s="735"/>
      <c r="D26" s="406"/>
      <c r="E26" s="600"/>
      <c r="F26" s="406"/>
      <c r="G26" s="612">
        <f>F356/G24</f>
        <v>1.8738393894108051E-2</v>
      </c>
      <c r="H26" s="406"/>
      <c r="I26" s="600"/>
      <c r="J26" s="406"/>
      <c r="K26" s="613">
        <f>F855/K24</f>
        <v>1.8803425903619464</v>
      </c>
      <c r="L26" s="406"/>
      <c r="M26" s="600"/>
      <c r="N26" s="40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</row>
    <row r="27" spans="1:27" ht="15" customHeight="1" x14ac:dyDescent="0.25">
      <c r="A27" s="573"/>
      <c r="B27" s="736" t="s">
        <v>142</v>
      </c>
      <c r="C27" s="740"/>
      <c r="D27" s="614">
        <f>F46/D24</f>
        <v>30.216918514334132</v>
      </c>
      <c r="E27" s="615">
        <f>F137/E24</f>
        <v>30.053485405836771</v>
      </c>
      <c r="F27" s="614">
        <f>F255/F24</f>
        <v>35.654778895876589</v>
      </c>
      <c r="G27" s="616">
        <f>F359/G24</f>
        <v>25.362236972179073</v>
      </c>
      <c r="H27" s="614">
        <f>F473/H24</f>
        <v>34.850908870821314</v>
      </c>
      <c r="I27" s="615">
        <f>F573/I24</f>
        <v>30.715953490561596</v>
      </c>
      <c r="J27" s="614">
        <f>F759/J24</f>
        <v>33.695560071962326</v>
      </c>
      <c r="K27" s="615">
        <f>F858/K24</f>
        <v>30.518828347607936</v>
      </c>
      <c r="L27" s="614"/>
      <c r="M27" s="615">
        <f>(D27*$D$24+E27*$E$24+F27*$F$24+G27*$G$24+H27*$H$24+I27*$I$24+J27*$J$24+K27*$K$24+L27*$L$24)/$M$24</f>
        <v>29.100084032687615</v>
      </c>
      <c r="N27" s="614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</row>
    <row r="28" spans="1:27" ht="15" customHeight="1" x14ac:dyDescent="0.25">
      <c r="A28" s="573"/>
      <c r="B28" s="734" t="s">
        <v>38</v>
      </c>
      <c r="C28" s="735"/>
      <c r="D28" s="617">
        <f>(F50+F54+F55)/D24</f>
        <v>0.52713835145695054</v>
      </c>
      <c r="E28" s="618">
        <f>(F143+F147)/E24</f>
        <v>0.99313387267066133</v>
      </c>
      <c r="F28" s="617">
        <f>(F261)/F24</f>
        <v>0.90893520869452871</v>
      </c>
      <c r="G28" s="619">
        <f>(F362+F367+F368)/G24</f>
        <v>0.67226359376679667</v>
      </c>
      <c r="H28" s="617">
        <f>(F476)/H24</f>
        <v>0.56766598745132857</v>
      </c>
      <c r="I28" s="618">
        <f>(F578)/I24</f>
        <v>0.4284234806759874</v>
      </c>
      <c r="J28" s="617">
        <f>F762/J24</f>
        <v>0.55273450691685655</v>
      </c>
      <c r="K28" s="618">
        <f>(F864)/K24</f>
        <v>0.65693612567184767</v>
      </c>
      <c r="L28" s="617"/>
      <c r="M28" s="618">
        <f>(D28*$D$24+E28*$E$24+F28*$F$24+G28*$G$24+H28*$H$24+I28*$I$24+J28*$J$24+K28*$K$24+L28*$L$24)/$M$24</f>
        <v>0.68906303052519935</v>
      </c>
      <c r="N28" s="617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</row>
    <row r="29" spans="1:27" ht="15" customHeight="1" x14ac:dyDescent="0.25">
      <c r="A29" s="573"/>
      <c r="B29" s="736" t="s">
        <v>39</v>
      </c>
      <c r="C29" s="737"/>
      <c r="D29" s="614">
        <f>SUM(D26:D28)</f>
        <v>30.744056865791084</v>
      </c>
      <c r="E29" s="615">
        <f>SUM(E26:E28)</f>
        <v>31.046619278507432</v>
      </c>
      <c r="F29" s="614">
        <f>SUM(F26:F28)</f>
        <v>36.563714104571119</v>
      </c>
      <c r="G29" s="616">
        <f>SUM(G26:G28)</f>
        <v>26.053238959839977</v>
      </c>
      <c r="H29" s="614">
        <f t="shared" ref="H29:I29" si="11">SUM(H26:H28)</f>
        <v>35.418574858272642</v>
      </c>
      <c r="I29" s="615">
        <f t="shared" si="11"/>
        <v>31.144376971237584</v>
      </c>
      <c r="J29" s="614">
        <f>SUM(J26:J28)</f>
        <v>34.248294578879182</v>
      </c>
      <c r="K29" s="615">
        <f>SUM(K26:K28)</f>
        <v>33.056107063641733</v>
      </c>
      <c r="L29" s="614">
        <f>SUM(L26:L28)</f>
        <v>0</v>
      </c>
      <c r="M29" s="615">
        <f>SUM(M26:M28)</f>
        <v>29.789147063212816</v>
      </c>
      <c r="N29" s="614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</row>
    <row r="30" spans="1:27" ht="20.100000000000001" customHeight="1" x14ac:dyDescent="0.25">
      <c r="A30" s="573"/>
      <c r="B30" s="738" t="s">
        <v>40</v>
      </c>
      <c r="C30" s="739"/>
      <c r="D30" s="620">
        <f t="shared" ref="D30:M30" si="12">D23-D29</f>
        <v>98.368968601421656</v>
      </c>
      <c r="E30" s="621">
        <f t="shared" si="12"/>
        <v>112.94254914223846</v>
      </c>
      <c r="F30" s="620">
        <f t="shared" si="12"/>
        <v>106.04242098273176</v>
      </c>
      <c r="G30" s="622">
        <f>G23-G29</f>
        <v>107.89974010754025</v>
      </c>
      <c r="H30" s="620">
        <f t="shared" si="12"/>
        <v>94.675641051506034</v>
      </c>
      <c r="I30" s="621">
        <f t="shared" si="12"/>
        <v>117.88655086381397</v>
      </c>
      <c r="J30" s="620">
        <f t="shared" si="12"/>
        <v>127.41162817828481</v>
      </c>
      <c r="K30" s="621">
        <f t="shared" si="12"/>
        <v>93.201151382739226</v>
      </c>
      <c r="L30" s="620">
        <f t="shared" si="12"/>
        <v>158.2914842536365</v>
      </c>
      <c r="M30" s="621">
        <f t="shared" si="12"/>
        <v>109.155616718799</v>
      </c>
      <c r="N30" s="620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</row>
    <row r="31" spans="1:27" ht="15" customHeight="1" x14ac:dyDescent="0.25">
      <c r="A31" s="573"/>
      <c r="B31" s="770" t="s">
        <v>815</v>
      </c>
      <c r="C31" s="735"/>
      <c r="D31" s="617">
        <f>115</f>
        <v>115</v>
      </c>
      <c r="E31" s="618">
        <f>115</f>
        <v>115</v>
      </c>
      <c r="F31" s="617">
        <f>115</f>
        <v>115</v>
      </c>
      <c r="G31" s="619">
        <f>115</f>
        <v>115</v>
      </c>
      <c r="H31" s="617">
        <f>115</f>
        <v>115</v>
      </c>
      <c r="I31" s="618">
        <f>115</f>
        <v>115</v>
      </c>
      <c r="J31" s="617">
        <f>115</f>
        <v>115</v>
      </c>
      <c r="K31" s="618">
        <f>115</f>
        <v>115</v>
      </c>
      <c r="L31" s="617">
        <f>115</f>
        <v>115</v>
      </c>
      <c r="M31" s="618">
        <f>115</f>
        <v>115</v>
      </c>
      <c r="N31" s="617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</row>
    <row r="32" spans="1:27" ht="15" customHeight="1" x14ac:dyDescent="0.25">
      <c r="A32" s="573"/>
      <c r="B32" s="736" t="s">
        <v>41</v>
      </c>
      <c r="C32" s="740"/>
      <c r="D32" s="614">
        <f>-D31*0.05</f>
        <v>-5.75</v>
      </c>
      <c r="E32" s="615">
        <f t="shared" ref="E32:I32" si="13">-E31*0.05</f>
        <v>-5.75</v>
      </c>
      <c r="F32" s="614">
        <f t="shared" si="13"/>
        <v>-5.75</v>
      </c>
      <c r="G32" s="616">
        <f t="shared" si="13"/>
        <v>-5.75</v>
      </c>
      <c r="H32" s="614">
        <f t="shared" si="13"/>
        <v>-5.75</v>
      </c>
      <c r="I32" s="615">
        <f t="shared" si="13"/>
        <v>-5.75</v>
      </c>
      <c r="J32" s="614">
        <f>-J31*0.05</f>
        <v>-5.75</v>
      </c>
      <c r="K32" s="615">
        <f>-K31*0.05</f>
        <v>-5.75</v>
      </c>
      <c r="L32" s="614">
        <f>-L31*0.05</f>
        <v>-5.75</v>
      </c>
      <c r="M32" s="615">
        <f>-M31*0.05</f>
        <v>-5.75</v>
      </c>
      <c r="N32" s="614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</row>
    <row r="33" spans="1:27" ht="15" customHeight="1" x14ac:dyDescent="0.25">
      <c r="A33" s="573"/>
      <c r="B33" s="734" t="s">
        <v>42</v>
      </c>
      <c r="C33" s="735"/>
      <c r="D33" s="617">
        <f>D31+D32</f>
        <v>109.25</v>
      </c>
      <c r="E33" s="618">
        <f t="shared" ref="E33:I33" si="14">E31+E32</f>
        <v>109.25</v>
      </c>
      <c r="F33" s="617">
        <f t="shared" si="14"/>
        <v>109.25</v>
      </c>
      <c r="G33" s="619">
        <f t="shared" si="14"/>
        <v>109.25</v>
      </c>
      <c r="H33" s="617">
        <f t="shared" si="14"/>
        <v>109.25</v>
      </c>
      <c r="I33" s="618">
        <f t="shared" si="14"/>
        <v>109.25</v>
      </c>
      <c r="J33" s="617">
        <f>J31+J32</f>
        <v>109.25</v>
      </c>
      <c r="K33" s="618">
        <f>K31+K32</f>
        <v>109.25</v>
      </c>
      <c r="L33" s="617">
        <f>L31+L32</f>
        <v>109.25</v>
      </c>
      <c r="M33" s="618">
        <f>M31+M32</f>
        <v>109.25</v>
      </c>
      <c r="N33" s="617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</row>
    <row r="34" spans="1:27" ht="15" customHeight="1" x14ac:dyDescent="0.25">
      <c r="A34" s="573"/>
      <c r="B34" s="741" t="s">
        <v>43</v>
      </c>
      <c r="C34" s="742"/>
      <c r="D34" s="614">
        <f t="shared" ref="D34:M34" si="15">D23-D33</f>
        <v>19.863025467212736</v>
      </c>
      <c r="E34" s="615">
        <f t="shared" si="15"/>
        <v>34.739168420745898</v>
      </c>
      <c r="F34" s="614">
        <f t="shared" si="15"/>
        <v>33.356135087302874</v>
      </c>
      <c r="G34" s="616">
        <f t="shared" si="15"/>
        <v>24.702979067380227</v>
      </c>
      <c r="H34" s="614">
        <f t="shared" si="15"/>
        <v>20.844215909778683</v>
      </c>
      <c r="I34" s="615">
        <f t="shared" si="15"/>
        <v>39.780927835051557</v>
      </c>
      <c r="J34" s="614">
        <f t="shared" si="15"/>
        <v>52.409922757163997</v>
      </c>
      <c r="K34" s="615">
        <f t="shared" si="15"/>
        <v>17.007258446380959</v>
      </c>
      <c r="L34" s="614">
        <f t="shared" si="15"/>
        <v>49.041484253636497</v>
      </c>
      <c r="M34" s="615">
        <f t="shared" si="15"/>
        <v>29.694763782011819</v>
      </c>
      <c r="N34" s="614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</row>
    <row r="35" spans="1:27" s="162" customFormat="1" ht="15" customHeight="1" x14ac:dyDescent="0.25">
      <c r="A35" s="623"/>
      <c r="B35" s="743" t="s">
        <v>44</v>
      </c>
      <c r="C35" s="744"/>
      <c r="D35" s="624">
        <f t="shared" ref="D35:M35" si="16">D23/D33</f>
        <v>1.1818125900889038</v>
      </c>
      <c r="E35" s="625">
        <f t="shared" si="16"/>
        <v>1.3179786583134636</v>
      </c>
      <c r="F35" s="624">
        <f t="shared" si="16"/>
        <v>1.3053193143002551</v>
      </c>
      <c r="G35" s="625">
        <f t="shared" si="16"/>
        <v>1.2261142248730454</v>
      </c>
      <c r="H35" s="624">
        <f t="shared" si="16"/>
        <v>1.1907937383046103</v>
      </c>
      <c r="I35" s="625">
        <f t="shared" si="16"/>
        <v>1.3641274859043622</v>
      </c>
      <c r="J35" s="624">
        <f t="shared" si="16"/>
        <v>1.4797246934294188</v>
      </c>
      <c r="K35" s="625">
        <f t="shared" si="16"/>
        <v>1.1556728461911301</v>
      </c>
      <c r="L35" s="624">
        <f t="shared" si="16"/>
        <v>1.4488923043811122</v>
      </c>
      <c r="M35" s="625">
        <f t="shared" si="16"/>
        <v>1.2718056181419846</v>
      </c>
      <c r="N35" s="624"/>
      <c r="P35" s="626" t="e">
        <f t="shared" ref="P35" si="17">P34/P33</f>
        <v>#DIV/0!</v>
      </c>
    </row>
    <row r="36" spans="1:27" s="628" customFormat="1" ht="27.75" customHeight="1" x14ac:dyDescent="0.25">
      <c r="A36" s="627"/>
      <c r="B36" s="745" t="s">
        <v>45</v>
      </c>
      <c r="C36" s="746"/>
      <c r="D36" s="337">
        <f>D34*D24</f>
        <v>210975.12500000009</v>
      </c>
      <c r="E36" s="338">
        <f>E34*E24</f>
        <v>1549724.7250000006</v>
      </c>
      <c r="F36" s="337">
        <f t="shared" ref="F36:L36" si="18">F34*F24</f>
        <v>555057.7625000003</v>
      </c>
      <c r="G36" s="338">
        <f t="shared" si="18"/>
        <v>1171976.0249999999</v>
      </c>
      <c r="H36" s="337">
        <f t="shared" si="18"/>
        <v>413274.1</v>
      </c>
      <c r="I36" s="338">
        <f t="shared" si="18"/>
        <v>845066.25000000023</v>
      </c>
      <c r="J36" s="337">
        <f t="shared" si="18"/>
        <v>426781.86249999999</v>
      </c>
      <c r="K36" s="338">
        <f t="shared" si="18"/>
        <v>409456.5500000001</v>
      </c>
      <c r="L36" s="337">
        <f t="shared" si="18"/>
        <v>347262.75000000006</v>
      </c>
      <c r="M36" s="338">
        <f>SUM(D36:L36)</f>
        <v>5929575.1500000004</v>
      </c>
      <c r="N36" s="337"/>
      <c r="P36" s="629">
        <f>P34*P23</f>
        <v>0</v>
      </c>
    </row>
    <row r="37" spans="1:27" s="628" customFormat="1" ht="15" customHeight="1" x14ac:dyDescent="0.25">
      <c r="A37" s="627"/>
      <c r="B37" s="155" t="s">
        <v>46</v>
      </c>
      <c r="C37" s="63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365"/>
      <c r="O37" s="155"/>
      <c r="P37" s="290"/>
    </row>
    <row r="38" spans="1:27" s="628" customFormat="1" ht="15" customHeight="1" x14ac:dyDescent="0.25">
      <c r="A38" s="627"/>
      <c r="B38" s="155" t="s">
        <v>47</v>
      </c>
      <c r="C38" s="630"/>
      <c r="D38" s="290"/>
      <c r="E38" s="290"/>
      <c r="F38" s="290"/>
      <c r="G38" s="290"/>
      <c r="H38" s="290"/>
      <c r="I38" s="290"/>
      <c r="J38" s="290"/>
      <c r="K38" s="290"/>
      <c r="P38" s="290"/>
    </row>
    <row r="39" spans="1:27" s="628" customFormat="1" ht="15" customHeight="1" x14ac:dyDescent="0.25">
      <c r="A39" s="627"/>
      <c r="B39" s="155" t="s">
        <v>204</v>
      </c>
      <c r="C39" s="63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365"/>
      <c r="O39" s="155"/>
      <c r="P39" s="290"/>
    </row>
    <row r="40" spans="1:27" s="628" customFormat="1" ht="15" customHeight="1" x14ac:dyDescent="0.25">
      <c r="A40" s="627"/>
      <c r="B40" s="155"/>
      <c r="C40" s="63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365"/>
      <c r="O40" s="155"/>
      <c r="P40" s="290"/>
    </row>
    <row r="41" spans="1:27" ht="13.95" customHeight="1" x14ac:dyDescent="0.25">
      <c r="A41" s="631" t="s">
        <v>205</v>
      </c>
      <c r="B41" s="632"/>
      <c r="C41" s="633" t="s">
        <v>206</v>
      </c>
      <c r="D41" s="634" t="s">
        <v>207</v>
      </c>
      <c r="E41" s="634" t="s">
        <v>208</v>
      </c>
      <c r="F41" s="634" t="s">
        <v>209</v>
      </c>
      <c r="G41" s="635"/>
    </row>
    <row r="42" spans="1:27" ht="12.6" customHeight="1" x14ac:dyDescent="0.25">
      <c r="A42" s="747" t="s">
        <v>210</v>
      </c>
      <c r="B42" s="747"/>
      <c r="C42" s="747"/>
      <c r="D42" s="747"/>
      <c r="E42" s="747"/>
      <c r="F42" s="747"/>
      <c r="G42" s="635"/>
      <c r="J42" s="157"/>
    </row>
    <row r="43" spans="1:27" ht="13.95" customHeight="1" x14ac:dyDescent="0.3">
      <c r="A43" s="636"/>
      <c r="B43" s="555"/>
      <c r="C43" s="637"/>
      <c r="D43" s="638"/>
      <c r="E43" s="638"/>
      <c r="F43" s="639"/>
      <c r="G43" s="635"/>
      <c r="J43" s="157"/>
    </row>
    <row r="44" spans="1:27" ht="13.95" customHeight="1" x14ac:dyDescent="0.25">
      <c r="A44" s="640">
        <v>14120951</v>
      </c>
      <c r="B44" s="641"/>
      <c r="C44" s="642" t="s">
        <v>211</v>
      </c>
      <c r="D44" s="733" t="s">
        <v>212</v>
      </c>
      <c r="E44" s="733"/>
      <c r="F44" s="733"/>
      <c r="G44" s="643" t="s">
        <v>213</v>
      </c>
      <c r="J44" s="157"/>
    </row>
    <row r="45" spans="1:27" ht="13.95" customHeight="1" x14ac:dyDescent="0.25">
      <c r="A45" s="644">
        <v>30</v>
      </c>
      <c r="B45" s="645"/>
      <c r="C45" s="646" t="s">
        <v>51</v>
      </c>
      <c r="D45" s="647">
        <v>128058.75</v>
      </c>
      <c r="E45" s="647">
        <v>459530</v>
      </c>
      <c r="F45" s="648">
        <v>473337</v>
      </c>
      <c r="G45" s="649">
        <f t="shared" ref="G45:G108" si="19">F45/$D$24</f>
        <v>44.56404462646519</v>
      </c>
      <c r="J45" s="157"/>
    </row>
    <row r="46" spans="1:27" ht="13.95" customHeight="1" x14ac:dyDescent="0.25">
      <c r="A46" s="644">
        <v>321</v>
      </c>
      <c r="B46" s="645"/>
      <c r="C46" s="646" t="s">
        <v>214</v>
      </c>
      <c r="D46" s="647">
        <v>78572.37</v>
      </c>
      <c r="E46" s="647">
        <v>310000</v>
      </c>
      <c r="F46" s="648">
        <v>320949</v>
      </c>
      <c r="G46" s="571">
        <f t="shared" si="19"/>
        <v>30.216918514334132</v>
      </c>
      <c r="J46" s="157"/>
    </row>
    <row r="47" spans="1:27" ht="13.95" customHeight="1" x14ac:dyDescent="0.25">
      <c r="A47" s="650">
        <v>3252</v>
      </c>
      <c r="B47" s="651"/>
      <c r="C47" s="652" t="s">
        <v>215</v>
      </c>
      <c r="D47" s="653">
        <v>78572.37</v>
      </c>
      <c r="E47" s="653">
        <v>310000</v>
      </c>
      <c r="F47" s="654">
        <v>320949</v>
      </c>
      <c r="G47" s="649">
        <f t="shared" si="19"/>
        <v>30.216918514334132</v>
      </c>
      <c r="J47" s="157"/>
    </row>
    <row r="48" spans="1:27" ht="13.95" customHeight="1" x14ac:dyDescent="0.25">
      <c r="A48" s="650">
        <v>32570</v>
      </c>
      <c r="B48" s="652"/>
      <c r="C48" s="652" t="s">
        <v>216</v>
      </c>
      <c r="D48" s="653">
        <v>78572.37</v>
      </c>
      <c r="E48" s="653">
        <v>310000</v>
      </c>
      <c r="F48" s="654">
        <v>320949</v>
      </c>
      <c r="G48" s="571">
        <f t="shared" si="19"/>
        <v>30.216918514334132</v>
      </c>
      <c r="J48" s="157"/>
    </row>
    <row r="49" spans="1:10" ht="13.95" customHeight="1" x14ac:dyDescent="0.25">
      <c r="A49" s="644">
        <v>330</v>
      </c>
      <c r="B49" s="652"/>
      <c r="C49" s="655" t="s">
        <v>217</v>
      </c>
      <c r="D49" s="656">
        <v>0</v>
      </c>
      <c r="E49" s="647">
        <v>3630</v>
      </c>
      <c r="F49" s="648">
        <v>5599</v>
      </c>
      <c r="G49" s="649">
        <f t="shared" si="19"/>
        <v>0.52713835145695054</v>
      </c>
      <c r="J49" s="157"/>
    </row>
    <row r="50" spans="1:10" ht="13.95" customHeight="1" x14ac:dyDescent="0.3">
      <c r="A50" s="650">
        <v>33300</v>
      </c>
      <c r="B50" s="652"/>
      <c r="C50" s="652" t="s">
        <v>218</v>
      </c>
      <c r="D50" s="638"/>
      <c r="E50" s="653">
        <v>3630</v>
      </c>
      <c r="F50" s="654">
        <v>5599</v>
      </c>
      <c r="G50" s="571">
        <f t="shared" si="19"/>
        <v>0.52713835145695054</v>
      </c>
      <c r="J50" s="157"/>
    </row>
    <row r="51" spans="1:10" ht="13.95" customHeight="1" x14ac:dyDescent="0.25">
      <c r="A51" s="644">
        <v>340</v>
      </c>
      <c r="B51" s="652"/>
      <c r="C51" s="655" t="s">
        <v>219</v>
      </c>
      <c r="D51" s="647">
        <v>49486.38</v>
      </c>
      <c r="E51" s="647">
        <v>145900</v>
      </c>
      <c r="F51" s="648">
        <v>146789</v>
      </c>
      <c r="G51" s="649">
        <f t="shared" si="19"/>
        <v>13.819987760674104</v>
      </c>
      <c r="J51" s="157"/>
    </row>
    <row r="52" spans="1:10" ht="13.95" customHeight="1" x14ac:dyDescent="0.25">
      <c r="A52" s="650">
        <v>3400</v>
      </c>
      <c r="B52" s="652"/>
      <c r="C52" s="652" t="s">
        <v>220</v>
      </c>
      <c r="D52" s="653">
        <v>49458.879999999997</v>
      </c>
      <c r="E52" s="653">
        <v>145900</v>
      </c>
      <c r="F52" s="654">
        <v>146789</v>
      </c>
      <c r="G52" s="571">
        <f t="shared" si="19"/>
        <v>13.819987760674104</v>
      </c>
      <c r="J52" s="157"/>
    </row>
    <row r="53" spans="1:10" ht="13.95" customHeight="1" x14ac:dyDescent="0.25">
      <c r="A53" s="650">
        <v>34000</v>
      </c>
      <c r="B53" s="652"/>
      <c r="C53" s="652" t="s">
        <v>221</v>
      </c>
      <c r="D53" s="653">
        <v>49458.879999999997</v>
      </c>
      <c r="E53" s="653">
        <v>145900</v>
      </c>
      <c r="F53" s="654">
        <v>146789</v>
      </c>
      <c r="G53" s="649">
        <f t="shared" si="19"/>
        <v>13.819987760674104</v>
      </c>
      <c r="J53" s="157"/>
    </row>
    <row r="54" spans="1:10" ht="13.95" customHeight="1" x14ac:dyDescent="0.3">
      <c r="A54" s="650">
        <v>3500</v>
      </c>
      <c r="B54" s="652"/>
      <c r="C54" s="652" t="s">
        <v>219</v>
      </c>
      <c r="D54" s="657">
        <v>27.5</v>
      </c>
      <c r="E54" s="657">
        <v>0</v>
      </c>
      <c r="F54" s="639"/>
      <c r="G54" s="571">
        <f t="shared" si="19"/>
        <v>0</v>
      </c>
      <c r="J54" s="157"/>
    </row>
    <row r="55" spans="1:10" ht="13.95" customHeight="1" x14ac:dyDescent="0.3">
      <c r="A55" s="650">
        <v>35370</v>
      </c>
      <c r="B55" s="652"/>
      <c r="C55" s="652" t="s">
        <v>222</v>
      </c>
      <c r="D55" s="657">
        <v>27.5</v>
      </c>
      <c r="E55" s="638"/>
      <c r="F55" s="639"/>
      <c r="G55" s="649">
        <f t="shared" si="19"/>
        <v>0</v>
      </c>
      <c r="J55" s="157"/>
    </row>
    <row r="56" spans="1:10" ht="13.95" customHeight="1" x14ac:dyDescent="0.25">
      <c r="A56" s="644">
        <v>40</v>
      </c>
      <c r="B56" s="652"/>
      <c r="C56" s="655" t="s">
        <v>57</v>
      </c>
      <c r="D56" s="647">
        <v>-463424.96</v>
      </c>
      <c r="E56" s="647">
        <v>-1534654</v>
      </c>
      <c r="F56" s="648">
        <v>-1486573</v>
      </c>
      <c r="G56" s="571">
        <f t="shared" si="19"/>
        <v>-139.95885703525866</v>
      </c>
      <c r="J56" s="157"/>
    </row>
    <row r="57" spans="1:10" ht="13.95" customHeight="1" x14ac:dyDescent="0.25">
      <c r="A57" s="644">
        <v>400</v>
      </c>
      <c r="B57" s="652"/>
      <c r="C57" s="646" t="s">
        <v>11</v>
      </c>
      <c r="D57" s="647">
        <v>-343242.46</v>
      </c>
      <c r="E57" s="647">
        <v>-1100001</v>
      </c>
      <c r="F57" s="648">
        <v>-1043959</v>
      </c>
      <c r="G57" s="649">
        <f t="shared" si="19"/>
        <v>-98.287341712564142</v>
      </c>
      <c r="J57" s="157"/>
    </row>
    <row r="58" spans="1:10" ht="13.95" customHeight="1" x14ac:dyDescent="0.25">
      <c r="A58" s="650">
        <v>4000</v>
      </c>
      <c r="B58" s="652"/>
      <c r="C58" s="652" t="s">
        <v>223</v>
      </c>
      <c r="D58" s="653">
        <v>-284155.99</v>
      </c>
      <c r="E58" s="653">
        <v>-911530</v>
      </c>
      <c r="F58" s="654">
        <v>-864610</v>
      </c>
      <c r="G58" s="571">
        <f t="shared" si="19"/>
        <v>-81.401873558348626</v>
      </c>
      <c r="J58" s="157"/>
    </row>
    <row r="59" spans="1:10" ht="13.95" customHeight="1" x14ac:dyDescent="0.25">
      <c r="A59" s="650">
        <v>4001</v>
      </c>
      <c r="B59" s="652"/>
      <c r="C59" s="652" t="s">
        <v>224</v>
      </c>
      <c r="D59" s="653">
        <v>-284155.99</v>
      </c>
      <c r="E59" s="653">
        <v>-893230</v>
      </c>
      <c r="F59" s="654">
        <v>-880650</v>
      </c>
      <c r="G59" s="649">
        <f t="shared" si="19"/>
        <v>-82.912018076542864</v>
      </c>
      <c r="J59" s="157"/>
    </row>
    <row r="60" spans="1:10" ht="13.95" customHeight="1" x14ac:dyDescent="0.25">
      <c r="A60" s="650">
        <v>40000</v>
      </c>
      <c r="B60" s="652"/>
      <c r="C60" s="652" t="s">
        <v>225</v>
      </c>
      <c r="D60" s="653">
        <v>-6896.49</v>
      </c>
      <c r="E60" s="653">
        <v>-21751</v>
      </c>
      <c r="F60" s="654">
        <v>-21539</v>
      </c>
      <c r="G60" s="571">
        <f t="shared" si="19"/>
        <v>-2.0278680035776491</v>
      </c>
      <c r="J60" s="157"/>
    </row>
    <row r="61" spans="1:10" ht="27" customHeight="1" x14ac:dyDescent="0.25">
      <c r="A61" s="650">
        <v>40001</v>
      </c>
      <c r="B61" s="652"/>
      <c r="C61" s="652" t="s">
        <v>226</v>
      </c>
      <c r="D61" s="653">
        <v>-188698.77</v>
      </c>
      <c r="E61" s="653">
        <v>-574434</v>
      </c>
      <c r="F61" s="654">
        <v>-567913</v>
      </c>
      <c r="G61" s="649">
        <f t="shared" si="19"/>
        <v>-53.468248364167017</v>
      </c>
      <c r="J61" s="157"/>
    </row>
    <row r="62" spans="1:10" ht="13.95" customHeight="1" x14ac:dyDescent="0.3">
      <c r="A62" s="650">
        <v>40020</v>
      </c>
      <c r="B62" s="652"/>
      <c r="C62" s="652" t="s">
        <v>227</v>
      </c>
      <c r="D62" s="638"/>
      <c r="E62" s="638"/>
      <c r="F62" s="654">
        <v>-2564</v>
      </c>
      <c r="G62" s="571">
        <f t="shared" si="19"/>
        <v>-0.24139716612531187</v>
      </c>
    </row>
    <row r="63" spans="1:10" ht="13.95" customHeight="1" x14ac:dyDescent="0.25">
      <c r="A63" s="650">
        <v>40041</v>
      </c>
      <c r="B63" s="652"/>
      <c r="C63" s="652" t="s">
        <v>228</v>
      </c>
      <c r="D63" s="653">
        <v>-12804.53</v>
      </c>
      <c r="E63" s="653">
        <v>-46600</v>
      </c>
      <c r="F63" s="654">
        <v>-15927</v>
      </c>
      <c r="G63" s="649">
        <f t="shared" si="19"/>
        <v>-1.4995057195311396</v>
      </c>
    </row>
    <row r="64" spans="1:10" ht="13.95" customHeight="1" x14ac:dyDescent="0.25">
      <c r="A64" s="650">
        <v>40050</v>
      </c>
      <c r="B64" s="652"/>
      <c r="C64" s="652" t="s">
        <v>229</v>
      </c>
      <c r="D64" s="653">
        <v>-15748.43</v>
      </c>
      <c r="E64" s="653">
        <v>-45500</v>
      </c>
      <c r="F64" s="654">
        <v>-84285</v>
      </c>
      <c r="G64" s="571">
        <f t="shared" si="19"/>
        <v>-7.9353198700748484</v>
      </c>
    </row>
    <row r="65" spans="1:8" ht="13.95" customHeight="1" x14ac:dyDescent="0.25">
      <c r="A65" s="650">
        <v>40250</v>
      </c>
      <c r="B65" s="652"/>
      <c r="C65" s="652" t="s">
        <v>230</v>
      </c>
      <c r="D65" s="653">
        <v>-60007.77</v>
      </c>
      <c r="E65" s="653">
        <v>-204945</v>
      </c>
      <c r="F65" s="654">
        <v>-188421</v>
      </c>
      <c r="G65" s="649">
        <f t="shared" si="19"/>
        <v>-17.739584804406157</v>
      </c>
    </row>
    <row r="66" spans="1:8" ht="13.95" customHeight="1" x14ac:dyDescent="0.25">
      <c r="A66" s="650">
        <v>4290</v>
      </c>
      <c r="B66" s="652"/>
      <c r="C66" s="652" t="s">
        <v>231</v>
      </c>
      <c r="D66" s="657">
        <v>0</v>
      </c>
      <c r="E66" s="653">
        <v>-18300</v>
      </c>
      <c r="F66" s="654">
        <v>16040</v>
      </c>
      <c r="G66" s="571">
        <f t="shared" si="19"/>
        <v>1.5101445181942288</v>
      </c>
    </row>
    <row r="67" spans="1:8" ht="13.95" customHeight="1" x14ac:dyDescent="0.25">
      <c r="A67" s="650">
        <v>42900</v>
      </c>
      <c r="B67" s="652"/>
      <c r="C67" s="652" t="s">
        <v>232</v>
      </c>
      <c r="D67" s="657">
        <v>0</v>
      </c>
      <c r="E67" s="653">
        <v>-18300</v>
      </c>
      <c r="F67" s="654">
        <v>16040</v>
      </c>
      <c r="G67" s="649">
        <f t="shared" si="19"/>
        <v>1.5101445181942288</v>
      </c>
    </row>
    <row r="68" spans="1:8" ht="13.95" customHeight="1" x14ac:dyDescent="0.25">
      <c r="A68" s="650">
        <v>4100</v>
      </c>
      <c r="B68" s="652"/>
      <c r="C68" s="652" t="s">
        <v>233</v>
      </c>
      <c r="D68" s="653">
        <v>-59086.47</v>
      </c>
      <c r="E68" s="653">
        <v>-188471</v>
      </c>
      <c r="F68" s="654">
        <v>-179349</v>
      </c>
      <c r="G68" s="571">
        <f t="shared" si="19"/>
        <v>-16.885468154215506</v>
      </c>
      <c r="H68" s="658">
        <f>F68/F58</f>
        <v>0.20743340928279802</v>
      </c>
    </row>
    <row r="69" spans="1:8" ht="13.95" customHeight="1" x14ac:dyDescent="0.25">
      <c r="A69" s="650">
        <v>4101</v>
      </c>
      <c r="B69" s="652"/>
      <c r="C69" s="652" t="s">
        <v>234</v>
      </c>
      <c r="D69" s="653">
        <v>-47175.37</v>
      </c>
      <c r="E69" s="653">
        <v>-150956</v>
      </c>
      <c r="F69" s="654">
        <v>-146264</v>
      </c>
      <c r="G69" s="649">
        <f t="shared" si="19"/>
        <v>-13.770559713788071</v>
      </c>
    </row>
    <row r="70" spans="1:8" ht="13.95" customHeight="1" x14ac:dyDescent="0.25">
      <c r="A70" s="650">
        <v>41000</v>
      </c>
      <c r="B70" s="652"/>
      <c r="C70" s="652" t="s">
        <v>235</v>
      </c>
      <c r="D70" s="653">
        <v>-47175.37</v>
      </c>
      <c r="E70" s="653">
        <v>-150956</v>
      </c>
      <c r="F70" s="654">
        <v>-146264</v>
      </c>
      <c r="G70" s="571">
        <f t="shared" si="19"/>
        <v>-13.770559713788071</v>
      </c>
    </row>
    <row r="71" spans="1:8" ht="13.95" customHeight="1" x14ac:dyDescent="0.25">
      <c r="A71" s="650">
        <v>4200</v>
      </c>
      <c r="B71" s="652"/>
      <c r="C71" s="652" t="s">
        <v>236</v>
      </c>
      <c r="D71" s="653">
        <v>-11911.1</v>
      </c>
      <c r="E71" s="653">
        <v>-37516</v>
      </c>
      <c r="F71" s="654">
        <v>-33085</v>
      </c>
      <c r="G71" s="649">
        <f t="shared" si="19"/>
        <v>-3.1149084404274348</v>
      </c>
    </row>
    <row r="72" spans="1:8" ht="13.95" customHeight="1" x14ac:dyDescent="0.25">
      <c r="A72" s="650">
        <v>42000</v>
      </c>
      <c r="B72" s="652"/>
      <c r="C72" s="652" t="s">
        <v>237</v>
      </c>
      <c r="D72" s="653">
        <v>-4337.09</v>
      </c>
      <c r="E72" s="653">
        <v>-13666</v>
      </c>
      <c r="F72" s="654">
        <v>-11506</v>
      </c>
      <c r="G72" s="571">
        <f t="shared" si="19"/>
        <v>-1.0832744904203737</v>
      </c>
    </row>
    <row r="73" spans="1:8" ht="13.95" customHeight="1" x14ac:dyDescent="0.25">
      <c r="A73" s="650">
        <v>42100</v>
      </c>
      <c r="B73" s="652"/>
      <c r="C73" s="652" t="s">
        <v>238</v>
      </c>
      <c r="D73" s="653">
        <v>-5386.06</v>
      </c>
      <c r="E73" s="653">
        <v>-16971</v>
      </c>
      <c r="F73" s="654">
        <v>-14804</v>
      </c>
      <c r="G73" s="649">
        <f t="shared" si="19"/>
        <v>-1.3937767735253965</v>
      </c>
    </row>
    <row r="74" spans="1:8" ht="13.95" customHeight="1" x14ac:dyDescent="0.25">
      <c r="A74" s="650">
        <v>42200</v>
      </c>
      <c r="B74" s="652"/>
      <c r="C74" s="652" t="s">
        <v>239</v>
      </c>
      <c r="D74" s="653">
        <v>-2187.9499999999998</v>
      </c>
      <c r="E74" s="653">
        <v>-6878</v>
      </c>
      <c r="F74" s="654">
        <v>-6776</v>
      </c>
      <c r="G74" s="571">
        <f t="shared" si="19"/>
        <v>-0.63795132514239983</v>
      </c>
    </row>
    <row r="75" spans="1:8" ht="13.95" customHeight="1" x14ac:dyDescent="0.25">
      <c r="A75" s="644">
        <v>430</v>
      </c>
      <c r="B75" s="652"/>
      <c r="C75" s="646" t="s">
        <v>13</v>
      </c>
      <c r="D75" s="647">
        <v>-46431.91</v>
      </c>
      <c r="E75" s="647">
        <v>-184543</v>
      </c>
      <c r="F75" s="648">
        <v>-192155</v>
      </c>
      <c r="G75" s="649">
        <f t="shared" si="19"/>
        <v>-18.09113590359177</v>
      </c>
    </row>
    <row r="76" spans="1:8" ht="13.95" customHeight="1" x14ac:dyDescent="0.25">
      <c r="A76" s="650">
        <v>4340</v>
      </c>
      <c r="B76" s="652"/>
      <c r="C76" s="652" t="s">
        <v>240</v>
      </c>
      <c r="D76" s="653">
        <v>-46431.91</v>
      </c>
      <c r="E76" s="653">
        <v>-184543</v>
      </c>
      <c r="F76" s="654">
        <v>-192155</v>
      </c>
      <c r="G76" s="571">
        <f t="shared" si="19"/>
        <v>-18.09113590359177</v>
      </c>
    </row>
    <row r="77" spans="1:8" ht="13.95" customHeight="1" x14ac:dyDescent="0.25">
      <c r="A77" s="650">
        <v>43400</v>
      </c>
      <c r="B77" s="652"/>
      <c r="C77" s="652" t="s">
        <v>241</v>
      </c>
      <c r="D77" s="657">
        <v>-126.1</v>
      </c>
      <c r="E77" s="653">
        <v>-1350</v>
      </c>
      <c r="F77" s="654">
        <v>-1559</v>
      </c>
      <c r="G77" s="649">
        <f t="shared" si="19"/>
        <v>-0.14677776208633433</v>
      </c>
    </row>
    <row r="78" spans="1:8" ht="13.95" customHeight="1" x14ac:dyDescent="0.25">
      <c r="A78" s="650">
        <v>43490</v>
      </c>
      <c r="B78" s="652"/>
      <c r="C78" s="652" t="s">
        <v>242</v>
      </c>
      <c r="D78" s="653">
        <v>-3684.52</v>
      </c>
      <c r="E78" s="653">
        <v>-11200</v>
      </c>
      <c r="F78" s="654">
        <v>-11127</v>
      </c>
      <c r="G78" s="571">
        <f t="shared" si="19"/>
        <v>-1.0475921480016948</v>
      </c>
    </row>
    <row r="79" spans="1:8" ht="13.95" customHeight="1" x14ac:dyDescent="0.3">
      <c r="A79" s="650">
        <v>43610</v>
      </c>
      <c r="B79" s="652"/>
      <c r="C79" s="652" t="s">
        <v>243</v>
      </c>
      <c r="D79" s="638"/>
      <c r="E79" s="638"/>
      <c r="F79" s="659">
        <v>-10</v>
      </c>
      <c r="G79" s="649">
        <f t="shared" si="19"/>
        <v>-9.4148660735301039E-4</v>
      </c>
    </row>
    <row r="80" spans="1:8" ht="13.95" customHeight="1" x14ac:dyDescent="0.25">
      <c r="A80" s="650">
        <v>43630</v>
      </c>
      <c r="B80" s="652"/>
      <c r="C80" s="652" t="s">
        <v>244</v>
      </c>
      <c r="D80" s="657">
        <v>-161.22</v>
      </c>
      <c r="E80" s="657">
        <v>-715</v>
      </c>
      <c r="F80" s="659">
        <v>-791</v>
      </c>
      <c r="G80" s="571">
        <f t="shared" si="19"/>
        <v>-7.447159064162312E-2</v>
      </c>
    </row>
    <row r="81" spans="1:7" ht="13.95" customHeight="1" x14ac:dyDescent="0.25">
      <c r="A81" s="650">
        <v>43867</v>
      </c>
      <c r="B81" s="652"/>
      <c r="C81" s="652" t="s">
        <v>245</v>
      </c>
      <c r="D81" s="653">
        <v>-9840</v>
      </c>
      <c r="E81" s="653">
        <v>-39360</v>
      </c>
      <c r="F81" s="654">
        <v>-38400</v>
      </c>
      <c r="G81" s="649">
        <f t="shared" si="19"/>
        <v>-3.61530857223556</v>
      </c>
    </row>
    <row r="82" spans="1:7" ht="13.95" customHeight="1" x14ac:dyDescent="0.25">
      <c r="A82" s="650">
        <v>43947</v>
      </c>
      <c r="B82" s="652"/>
      <c r="C82" s="652" t="s">
        <v>246</v>
      </c>
      <c r="D82" s="657">
        <v>-553.04999999999995</v>
      </c>
      <c r="E82" s="653">
        <v>-2220</v>
      </c>
      <c r="F82" s="654">
        <v>-2192</v>
      </c>
      <c r="G82" s="571">
        <f t="shared" si="19"/>
        <v>-0.20637386433177987</v>
      </c>
    </row>
    <row r="83" spans="1:7" ht="13.95" customHeight="1" x14ac:dyDescent="0.25">
      <c r="A83" s="650">
        <v>44000</v>
      </c>
      <c r="B83" s="652"/>
      <c r="C83" s="652" t="s">
        <v>247</v>
      </c>
      <c r="D83" s="653">
        <v>-1616.66</v>
      </c>
      <c r="E83" s="653">
        <v>-1700</v>
      </c>
      <c r="F83" s="654">
        <v>-5474</v>
      </c>
      <c r="G83" s="649">
        <f t="shared" si="19"/>
        <v>-0.51536976886503794</v>
      </c>
    </row>
    <row r="84" spans="1:7" ht="13.95" customHeight="1" x14ac:dyDescent="0.25">
      <c r="A84" s="650">
        <v>44147</v>
      </c>
      <c r="B84" s="652"/>
      <c r="C84" s="652" t="s">
        <v>248</v>
      </c>
      <c r="D84" s="653">
        <v>-24712.9</v>
      </c>
      <c r="E84" s="653">
        <v>-99908</v>
      </c>
      <c r="F84" s="654">
        <v>-98702</v>
      </c>
      <c r="G84" s="571">
        <f t="shared" si="19"/>
        <v>-9.2926611118956828</v>
      </c>
    </row>
    <row r="85" spans="1:7" ht="13.95" customHeight="1" x14ac:dyDescent="0.25">
      <c r="A85" s="650">
        <v>44150</v>
      </c>
      <c r="B85" s="652"/>
      <c r="C85" s="652" t="s">
        <v>249</v>
      </c>
      <c r="D85" s="657">
        <v>-923.44</v>
      </c>
      <c r="E85" s="653">
        <v>-2700</v>
      </c>
      <c r="F85" s="654">
        <v>-2895</v>
      </c>
      <c r="G85" s="649">
        <f t="shared" si="19"/>
        <v>-0.2725603728286965</v>
      </c>
    </row>
    <row r="86" spans="1:7" ht="13.95" customHeight="1" x14ac:dyDescent="0.25">
      <c r="A86" s="650">
        <v>44160</v>
      </c>
      <c r="B86" s="652"/>
      <c r="C86" s="652" t="s">
        <v>250</v>
      </c>
      <c r="D86" s="657">
        <v>-687.22</v>
      </c>
      <c r="E86" s="653">
        <v>-6500</v>
      </c>
      <c r="F86" s="654">
        <v>-7467</v>
      </c>
      <c r="G86" s="571">
        <f t="shared" si="19"/>
        <v>-0.70300804971049291</v>
      </c>
    </row>
    <row r="87" spans="1:7" ht="13.95" customHeight="1" x14ac:dyDescent="0.3">
      <c r="A87" s="650">
        <v>44197</v>
      </c>
      <c r="B87" s="652"/>
      <c r="C87" s="652" t="s">
        <v>251</v>
      </c>
      <c r="D87" s="653">
        <v>-1980</v>
      </c>
      <c r="E87" s="638"/>
      <c r="F87" s="654">
        <v>-7740</v>
      </c>
      <c r="G87" s="649">
        <f t="shared" si="19"/>
        <v>-0.72871063409123005</v>
      </c>
    </row>
    <row r="88" spans="1:7" ht="13.95" customHeight="1" x14ac:dyDescent="0.25">
      <c r="A88" s="650">
        <v>44310</v>
      </c>
      <c r="B88" s="652"/>
      <c r="C88" s="652" t="s">
        <v>252</v>
      </c>
      <c r="D88" s="653">
        <v>-1467.56</v>
      </c>
      <c r="E88" s="653">
        <v>-7260</v>
      </c>
      <c r="F88" s="654">
        <v>-11198</v>
      </c>
      <c r="G88" s="571">
        <f t="shared" si="19"/>
        <v>-1.0542767029139011</v>
      </c>
    </row>
    <row r="89" spans="1:7" ht="13.95" customHeight="1" x14ac:dyDescent="0.3">
      <c r="A89" s="650">
        <v>44460</v>
      </c>
      <c r="B89" s="652"/>
      <c r="C89" s="652" t="s">
        <v>253</v>
      </c>
      <c r="D89" s="638"/>
      <c r="E89" s="653">
        <v>-4730</v>
      </c>
      <c r="F89" s="639"/>
      <c r="G89" s="649">
        <f t="shared" si="19"/>
        <v>0</v>
      </c>
    </row>
    <row r="90" spans="1:7" ht="13.95" customHeight="1" x14ac:dyDescent="0.25">
      <c r="A90" s="650">
        <v>44700</v>
      </c>
      <c r="B90" s="652"/>
      <c r="C90" s="652" t="s">
        <v>254</v>
      </c>
      <c r="D90" s="657">
        <v>-679.24</v>
      </c>
      <c r="E90" s="653">
        <v>-6900</v>
      </c>
      <c r="F90" s="654">
        <v>-4601</v>
      </c>
      <c r="G90" s="571">
        <f t="shared" si="19"/>
        <v>-0.43317798804312008</v>
      </c>
    </row>
    <row r="91" spans="1:7" ht="13.95" customHeight="1" x14ac:dyDescent="0.25">
      <c r="A91" s="644">
        <v>450</v>
      </c>
      <c r="B91" s="652"/>
      <c r="C91" s="646" t="s">
        <v>16</v>
      </c>
      <c r="D91" s="647">
        <v>-16090.38</v>
      </c>
      <c r="E91" s="647">
        <v>-72250</v>
      </c>
      <c r="F91" s="648">
        <v>-72972</v>
      </c>
      <c r="G91" s="649">
        <f t="shared" si="19"/>
        <v>-6.8702160711763876</v>
      </c>
    </row>
    <row r="92" spans="1:7" ht="13.95" customHeight="1" x14ac:dyDescent="0.25">
      <c r="A92" s="650">
        <v>4500</v>
      </c>
      <c r="B92" s="652"/>
      <c r="C92" s="652" t="s">
        <v>255</v>
      </c>
      <c r="D92" s="653">
        <v>-16090.38</v>
      </c>
      <c r="E92" s="653">
        <v>-72250</v>
      </c>
      <c r="F92" s="654">
        <v>-72972</v>
      </c>
      <c r="G92" s="571">
        <f t="shared" si="19"/>
        <v>-6.8702160711763876</v>
      </c>
    </row>
    <row r="93" spans="1:7" ht="13.95" customHeight="1" x14ac:dyDescent="0.25">
      <c r="A93" s="650">
        <v>4501</v>
      </c>
      <c r="B93" s="652"/>
      <c r="C93" s="652" t="s">
        <v>256</v>
      </c>
      <c r="D93" s="657">
        <v>-16.579999999999998</v>
      </c>
      <c r="E93" s="657">
        <v>-400</v>
      </c>
      <c r="F93" s="659">
        <v>-313</v>
      </c>
      <c r="G93" s="649">
        <f t="shared" si="19"/>
        <v>-2.9468530810149225E-2</v>
      </c>
    </row>
    <row r="94" spans="1:7" ht="13.95" customHeight="1" x14ac:dyDescent="0.25">
      <c r="A94" s="650">
        <v>45000</v>
      </c>
      <c r="B94" s="652"/>
      <c r="C94" s="652" t="s">
        <v>257</v>
      </c>
      <c r="D94" s="657">
        <v>-16.579999999999998</v>
      </c>
      <c r="E94" s="657">
        <v>-200</v>
      </c>
      <c r="F94" s="659">
        <v>-183</v>
      </c>
      <c r="G94" s="571">
        <f t="shared" si="19"/>
        <v>-1.7229204914560089E-2</v>
      </c>
    </row>
    <row r="95" spans="1:7" ht="13.95" customHeight="1" x14ac:dyDescent="0.3">
      <c r="A95" s="650">
        <v>45010</v>
      </c>
      <c r="B95" s="652"/>
      <c r="C95" s="652" t="s">
        <v>258</v>
      </c>
      <c r="D95" s="638"/>
      <c r="E95" s="657">
        <v>-200</v>
      </c>
      <c r="F95" s="659">
        <v>-129</v>
      </c>
      <c r="G95" s="649">
        <f t="shared" si="19"/>
        <v>-1.2145177234853834E-2</v>
      </c>
    </row>
    <row r="96" spans="1:7" ht="13.95" customHeight="1" x14ac:dyDescent="0.25">
      <c r="A96" s="650">
        <v>4520</v>
      </c>
      <c r="B96" s="652"/>
      <c r="C96" s="652" t="s">
        <v>259</v>
      </c>
      <c r="D96" s="653">
        <v>-7750.85</v>
      </c>
      <c r="E96" s="653">
        <v>-33000</v>
      </c>
      <c r="F96" s="654">
        <v>-32162</v>
      </c>
      <c r="G96" s="571">
        <f t="shared" si="19"/>
        <v>-3.0280092265687522</v>
      </c>
    </row>
    <row r="97" spans="1:10" ht="13.95" customHeight="1" x14ac:dyDescent="0.25">
      <c r="A97" s="650">
        <v>45200</v>
      </c>
      <c r="B97" s="652"/>
      <c r="C97" s="652" t="s">
        <v>259</v>
      </c>
      <c r="D97" s="653">
        <v>-7750.85</v>
      </c>
      <c r="E97" s="653">
        <v>-33000</v>
      </c>
      <c r="F97" s="654">
        <v>-32162</v>
      </c>
      <c r="G97" s="649">
        <f t="shared" si="19"/>
        <v>-3.0280092265687522</v>
      </c>
      <c r="H97" s="660">
        <f>G97/D4</f>
        <v>-0.10093364088562508</v>
      </c>
      <c r="I97" s="661">
        <f>H97/0.333</f>
        <v>-0.30310402668355879</v>
      </c>
      <c r="J97" s="572" t="s">
        <v>260</v>
      </c>
    </row>
    <row r="98" spans="1:10" ht="13.95" customHeight="1" x14ac:dyDescent="0.25">
      <c r="A98" s="650">
        <v>4540</v>
      </c>
      <c r="B98" s="652"/>
      <c r="C98" s="652" t="s">
        <v>261</v>
      </c>
      <c r="D98" s="657">
        <v>0</v>
      </c>
      <c r="E98" s="657">
        <v>-500</v>
      </c>
      <c r="F98" s="654">
        <v>-1720</v>
      </c>
      <c r="G98" s="571">
        <f t="shared" si="19"/>
        <v>-0.16193569646471778</v>
      </c>
    </row>
    <row r="99" spans="1:10" ht="13.95" customHeight="1" x14ac:dyDescent="0.3">
      <c r="A99" s="650">
        <v>45400</v>
      </c>
      <c r="B99" s="652"/>
      <c r="C99" s="652" t="s">
        <v>261</v>
      </c>
      <c r="D99" s="638"/>
      <c r="E99" s="657">
        <v>-500</v>
      </c>
      <c r="F99" s="654">
        <v>-1720</v>
      </c>
      <c r="G99" s="649">
        <f t="shared" si="19"/>
        <v>-0.16193569646471778</v>
      </c>
    </row>
    <row r="100" spans="1:10" ht="13.95" customHeight="1" x14ac:dyDescent="0.25">
      <c r="A100" s="650">
        <v>4541</v>
      </c>
      <c r="B100" s="652"/>
      <c r="C100" s="652" t="s">
        <v>262</v>
      </c>
      <c r="D100" s="653">
        <v>-1898.18</v>
      </c>
      <c r="E100" s="653">
        <v>-18750</v>
      </c>
      <c r="F100" s="654">
        <v>-16773</v>
      </c>
      <c r="G100" s="571">
        <f t="shared" si="19"/>
        <v>-1.5791554865132043</v>
      </c>
    </row>
    <row r="101" spans="1:10" ht="13.95" customHeight="1" x14ac:dyDescent="0.3">
      <c r="A101" s="650">
        <v>45420</v>
      </c>
      <c r="B101" s="652"/>
      <c r="C101" s="652" t="s">
        <v>263</v>
      </c>
      <c r="D101" s="638"/>
      <c r="E101" s="657">
        <v>-100</v>
      </c>
      <c r="F101" s="659">
        <v>-121</v>
      </c>
      <c r="G101" s="649">
        <f t="shared" si="19"/>
        <v>-1.1391987948971427E-2</v>
      </c>
    </row>
    <row r="102" spans="1:10" ht="13.95" customHeight="1" x14ac:dyDescent="0.25">
      <c r="A102" s="650">
        <v>45430</v>
      </c>
      <c r="B102" s="652"/>
      <c r="C102" s="652" t="s">
        <v>264</v>
      </c>
      <c r="D102" s="653">
        <v>-1896.64</v>
      </c>
      <c r="E102" s="653">
        <v>-18500</v>
      </c>
      <c r="F102" s="654">
        <v>-16527</v>
      </c>
      <c r="G102" s="571">
        <f t="shared" si="19"/>
        <v>-1.5559949159723203</v>
      </c>
    </row>
    <row r="103" spans="1:10" ht="13.95" customHeight="1" x14ac:dyDescent="0.25">
      <c r="A103" s="650">
        <v>45440</v>
      </c>
      <c r="B103" s="652"/>
      <c r="C103" s="652" t="s">
        <v>265</v>
      </c>
      <c r="D103" s="657">
        <v>-1.54</v>
      </c>
      <c r="E103" s="657">
        <v>-150</v>
      </c>
      <c r="F103" s="659">
        <v>-125</v>
      </c>
      <c r="G103" s="649">
        <f t="shared" si="19"/>
        <v>-1.176858259191263E-2</v>
      </c>
    </row>
    <row r="104" spans="1:10" ht="13.95" customHeight="1" x14ac:dyDescent="0.25">
      <c r="A104" s="650">
        <v>4550</v>
      </c>
      <c r="B104" s="652"/>
      <c r="C104" s="652" t="s">
        <v>266</v>
      </c>
      <c r="D104" s="653">
        <v>-2116.85</v>
      </c>
      <c r="E104" s="653">
        <v>-17300</v>
      </c>
      <c r="F104" s="654">
        <v>-16468</v>
      </c>
      <c r="G104" s="571">
        <f t="shared" si="19"/>
        <v>-1.5504401449889376</v>
      </c>
    </row>
    <row r="105" spans="1:10" ht="13.95" customHeight="1" x14ac:dyDescent="0.3">
      <c r="A105" s="650">
        <v>45510</v>
      </c>
      <c r="B105" s="652"/>
      <c r="C105" s="652" t="s">
        <v>267</v>
      </c>
      <c r="D105" s="638"/>
      <c r="E105" s="638"/>
      <c r="F105" s="654">
        <v>-4524</v>
      </c>
      <c r="G105" s="649">
        <f t="shared" si="19"/>
        <v>-0.42592854116650192</v>
      </c>
    </row>
    <row r="106" spans="1:10" ht="13.95" customHeight="1" x14ac:dyDescent="0.25">
      <c r="A106" s="650">
        <v>45520</v>
      </c>
      <c r="B106" s="652"/>
      <c r="C106" s="652" t="s">
        <v>268</v>
      </c>
      <c r="D106" s="653">
        <v>-2116.85</v>
      </c>
      <c r="E106" s="653">
        <v>-17300</v>
      </c>
      <c r="F106" s="654">
        <v>-11944</v>
      </c>
      <c r="G106" s="571">
        <f t="shared" si="19"/>
        <v>-1.1245116038224356</v>
      </c>
    </row>
    <row r="107" spans="1:10" ht="13.95" customHeight="1" x14ac:dyDescent="0.25">
      <c r="A107" s="650">
        <v>4560</v>
      </c>
      <c r="B107" s="652"/>
      <c r="C107" s="652" t="s">
        <v>269</v>
      </c>
      <c r="D107" s="657">
        <v>0</v>
      </c>
      <c r="E107" s="657">
        <v>-200</v>
      </c>
      <c r="F107" s="659">
        <v>-176</v>
      </c>
      <c r="G107" s="649">
        <f t="shared" si="19"/>
        <v>-1.6570164289412982E-2</v>
      </c>
    </row>
    <row r="108" spans="1:10" ht="13.95" customHeight="1" x14ac:dyDescent="0.3">
      <c r="A108" s="650">
        <v>45720</v>
      </c>
      <c r="B108" s="652"/>
      <c r="C108" s="652" t="s">
        <v>270</v>
      </c>
      <c r="D108" s="638"/>
      <c r="E108" s="657">
        <v>-200</v>
      </c>
      <c r="F108" s="659">
        <v>-176</v>
      </c>
      <c r="G108" s="571">
        <f t="shared" si="19"/>
        <v>-1.6570164289412982E-2</v>
      </c>
    </row>
    <row r="109" spans="1:10" ht="13.95" customHeight="1" x14ac:dyDescent="0.25">
      <c r="A109" s="650">
        <v>4580</v>
      </c>
      <c r="B109" s="652"/>
      <c r="C109" s="652" t="s">
        <v>271</v>
      </c>
      <c r="D109" s="653">
        <v>-2493.4299999999998</v>
      </c>
      <c r="E109" s="657">
        <v>0</v>
      </c>
      <c r="F109" s="654">
        <v>-2845</v>
      </c>
      <c r="G109" s="649">
        <f t="shared" ref="G109:G131" si="20">F109/$D$24</f>
        <v>-0.26785293979193148</v>
      </c>
    </row>
    <row r="110" spans="1:10" ht="13.95" customHeight="1" x14ac:dyDescent="0.3">
      <c r="A110" s="650">
        <v>45800</v>
      </c>
      <c r="B110" s="652"/>
      <c r="C110" s="652" t="s">
        <v>271</v>
      </c>
      <c r="D110" s="653">
        <v>-2493.4299999999998</v>
      </c>
      <c r="E110" s="638"/>
      <c r="F110" s="654">
        <v>-2845</v>
      </c>
      <c r="G110" s="571">
        <f t="shared" si="20"/>
        <v>-0.26785293979193148</v>
      </c>
    </row>
    <row r="111" spans="1:10" ht="13.95" customHeight="1" x14ac:dyDescent="0.25">
      <c r="A111" s="650">
        <v>4590</v>
      </c>
      <c r="B111" s="651"/>
      <c r="C111" s="652" t="s">
        <v>272</v>
      </c>
      <c r="D111" s="653">
        <v>-1101.1600000000001</v>
      </c>
      <c r="E111" s="657">
        <v>-800</v>
      </c>
      <c r="F111" s="654">
        <v>-1009</v>
      </c>
      <c r="G111" s="649">
        <f t="shared" si="20"/>
        <v>-9.4995998681918756E-2</v>
      </c>
    </row>
    <row r="112" spans="1:10" ht="13.95" customHeight="1" x14ac:dyDescent="0.3">
      <c r="A112" s="650">
        <v>45930</v>
      </c>
      <c r="B112" s="651"/>
      <c r="C112" s="652" t="s">
        <v>273</v>
      </c>
      <c r="D112" s="638"/>
      <c r="E112" s="638"/>
      <c r="F112" s="659">
        <v>-29</v>
      </c>
      <c r="G112" s="571">
        <f t="shared" si="20"/>
        <v>-2.73031116132373E-3</v>
      </c>
    </row>
    <row r="113" spans="1:8" ht="13.95" customHeight="1" x14ac:dyDescent="0.3">
      <c r="A113" s="650">
        <v>45940</v>
      </c>
      <c r="B113" s="651"/>
      <c r="C113" s="652" t="s">
        <v>274</v>
      </c>
      <c r="D113" s="638"/>
      <c r="E113" s="638"/>
      <c r="F113" s="659">
        <v>-39</v>
      </c>
      <c r="G113" s="649">
        <f t="shared" si="20"/>
        <v>-3.6717977686767404E-3</v>
      </c>
    </row>
    <row r="114" spans="1:8" ht="13.95" customHeight="1" x14ac:dyDescent="0.25">
      <c r="A114" s="650">
        <v>45950</v>
      </c>
      <c r="B114" s="651"/>
      <c r="C114" s="652" t="s">
        <v>275</v>
      </c>
      <c r="D114" s="653">
        <v>-1101.1600000000001</v>
      </c>
      <c r="E114" s="657">
        <v>-800</v>
      </c>
      <c r="F114" s="659">
        <v>-940</v>
      </c>
      <c r="G114" s="571">
        <f t="shared" si="20"/>
        <v>-8.8499741091182985E-2</v>
      </c>
    </row>
    <row r="115" spans="1:8" ht="13.95" customHeight="1" x14ac:dyDescent="0.25">
      <c r="A115" s="650">
        <v>4601</v>
      </c>
      <c r="B115" s="651"/>
      <c r="C115" s="652" t="s">
        <v>276</v>
      </c>
      <c r="D115" s="657">
        <v>-713.33</v>
      </c>
      <c r="E115" s="653">
        <v>-1300</v>
      </c>
      <c r="F115" s="654">
        <v>-1508</v>
      </c>
      <c r="G115" s="649">
        <f t="shared" si="20"/>
        <v>-0.14197618038883397</v>
      </c>
    </row>
    <row r="116" spans="1:8" ht="13.95" customHeight="1" x14ac:dyDescent="0.25">
      <c r="A116" s="650">
        <v>46000</v>
      </c>
      <c r="B116" s="651"/>
      <c r="C116" s="652" t="s">
        <v>276</v>
      </c>
      <c r="D116" s="657">
        <v>-713.33</v>
      </c>
      <c r="E116" s="653">
        <v>-1300</v>
      </c>
      <c r="F116" s="654">
        <v>-1223</v>
      </c>
      <c r="G116" s="571">
        <f t="shared" si="20"/>
        <v>-0.11514381207927317</v>
      </c>
    </row>
    <row r="117" spans="1:8" ht="13.95" customHeight="1" x14ac:dyDescent="0.3">
      <c r="A117" s="650">
        <v>46020</v>
      </c>
      <c r="B117" s="651"/>
      <c r="C117" s="652" t="s">
        <v>277</v>
      </c>
      <c r="D117" s="638"/>
      <c r="E117" s="638"/>
      <c r="F117" s="659">
        <v>-285</v>
      </c>
      <c r="G117" s="649">
        <f t="shared" si="20"/>
        <v>-2.6832368309560796E-2</v>
      </c>
    </row>
    <row r="118" spans="1:8" ht="13.95" customHeight="1" x14ac:dyDescent="0.25">
      <c r="A118" s="644">
        <v>480</v>
      </c>
      <c r="B118" s="645"/>
      <c r="C118" s="646" t="s">
        <v>18</v>
      </c>
      <c r="D118" s="647">
        <v>-57660.21</v>
      </c>
      <c r="E118" s="647">
        <v>-177860</v>
      </c>
      <c r="F118" s="648">
        <v>-177486</v>
      </c>
      <c r="G118" s="571">
        <f t="shared" si="20"/>
        <v>-16.710069199265639</v>
      </c>
    </row>
    <row r="119" spans="1:8" ht="13.95" customHeight="1" x14ac:dyDescent="0.25">
      <c r="A119" s="650">
        <v>4800</v>
      </c>
      <c r="B119" s="651"/>
      <c r="C119" s="652" t="s">
        <v>278</v>
      </c>
      <c r="D119" s="653">
        <v>-57660.21</v>
      </c>
      <c r="E119" s="653">
        <v>-173860</v>
      </c>
      <c r="F119" s="654">
        <v>-174327</v>
      </c>
      <c r="G119" s="649">
        <f t="shared" si="20"/>
        <v>-16.412653580002825</v>
      </c>
    </row>
    <row r="120" spans="1:8" ht="13.95" customHeight="1" x14ac:dyDescent="0.25">
      <c r="A120" s="650">
        <v>48200</v>
      </c>
      <c r="B120" s="651"/>
      <c r="C120" s="662" t="s">
        <v>279</v>
      </c>
      <c r="D120" s="653">
        <v>-55436</v>
      </c>
      <c r="E120" s="653">
        <v>-163860</v>
      </c>
      <c r="F120" s="654">
        <v>-163860</v>
      </c>
      <c r="G120" s="571">
        <f t="shared" si="20"/>
        <v>-15.427199548086428</v>
      </c>
    </row>
    <row r="121" spans="1:8" ht="13.95" customHeight="1" x14ac:dyDescent="0.25">
      <c r="A121" s="650">
        <v>48600</v>
      </c>
      <c r="B121" s="651"/>
      <c r="C121" s="662" t="s">
        <v>280</v>
      </c>
      <c r="D121" s="653">
        <v>-2224.21</v>
      </c>
      <c r="E121" s="653">
        <v>-10000</v>
      </c>
      <c r="F121" s="654">
        <v>-10467</v>
      </c>
      <c r="G121" s="649">
        <f t="shared" si="20"/>
        <v>-0.98545403191639602</v>
      </c>
    </row>
    <row r="122" spans="1:8" ht="13.95" customHeight="1" x14ac:dyDescent="0.25">
      <c r="A122" s="650">
        <v>4900</v>
      </c>
      <c r="B122" s="651"/>
      <c r="C122" s="652" t="s">
        <v>18</v>
      </c>
      <c r="D122" s="657">
        <v>0</v>
      </c>
      <c r="E122" s="653">
        <v>-4000</v>
      </c>
      <c r="F122" s="654">
        <v>-3160</v>
      </c>
      <c r="G122" s="571">
        <f t="shared" si="20"/>
        <v>-0.29750976792355127</v>
      </c>
    </row>
    <row r="123" spans="1:8" ht="13.95" customHeight="1" x14ac:dyDescent="0.3">
      <c r="A123" s="650">
        <v>49220</v>
      </c>
      <c r="B123" s="651"/>
      <c r="C123" s="662" t="s">
        <v>281</v>
      </c>
      <c r="D123" s="638"/>
      <c r="E123" s="653">
        <v>-4000</v>
      </c>
      <c r="F123" s="654">
        <v>-3160</v>
      </c>
      <c r="G123" s="649">
        <f t="shared" si="20"/>
        <v>-0.29750976792355127</v>
      </c>
    </row>
    <row r="124" spans="1:8" ht="13.95" customHeight="1" x14ac:dyDescent="0.25">
      <c r="A124" s="644">
        <v>5</v>
      </c>
      <c r="B124" s="645"/>
      <c r="C124" s="646" t="s">
        <v>282</v>
      </c>
      <c r="D124" s="647">
        <v>-335366.21000000002</v>
      </c>
      <c r="E124" s="647">
        <v>-1075124</v>
      </c>
      <c r="F124" s="648">
        <v>-1013236</v>
      </c>
      <c r="G124" s="571">
        <f t="shared" si="20"/>
        <v>-95.394812408793484</v>
      </c>
    </row>
    <row r="125" spans="1:8" ht="13.95" customHeight="1" x14ac:dyDescent="0.25">
      <c r="A125" s="644">
        <v>6</v>
      </c>
      <c r="B125" s="645"/>
      <c r="C125" s="646" t="s">
        <v>283</v>
      </c>
      <c r="D125" s="647">
        <v>-335366.21000000002</v>
      </c>
      <c r="E125" s="647">
        <v>-1075124</v>
      </c>
      <c r="F125" s="648">
        <v>-1013236</v>
      </c>
      <c r="G125" s="649">
        <f t="shared" si="20"/>
        <v>-95.394812408793484</v>
      </c>
    </row>
    <row r="126" spans="1:8" ht="13.95" customHeight="1" x14ac:dyDescent="0.25">
      <c r="A126" s="644">
        <v>7</v>
      </c>
      <c r="B126" s="645"/>
      <c r="C126" s="646" t="s">
        <v>284</v>
      </c>
      <c r="D126" s="647">
        <v>-335366.21000000002</v>
      </c>
      <c r="E126" s="647">
        <v>-1075124</v>
      </c>
      <c r="F126" s="648">
        <v>-1013236</v>
      </c>
      <c r="G126" s="571">
        <f t="shared" si="20"/>
        <v>-95.394812408793484</v>
      </c>
    </row>
    <row r="127" spans="1:8" ht="13.95" customHeight="1" x14ac:dyDescent="0.25">
      <c r="A127" s="644">
        <v>8</v>
      </c>
      <c r="B127" s="645"/>
      <c r="C127" s="646" t="s">
        <v>285</v>
      </c>
      <c r="D127" s="647">
        <v>-335366.21000000002</v>
      </c>
      <c r="E127" s="647">
        <v>-1075124</v>
      </c>
      <c r="F127" s="648">
        <v>-1013236</v>
      </c>
      <c r="G127" s="649">
        <f t="shared" si="20"/>
        <v>-95.394812408793484</v>
      </c>
    </row>
    <row r="128" spans="1:8" ht="13.95" customHeight="1" x14ac:dyDescent="0.25">
      <c r="A128" s="644">
        <v>91</v>
      </c>
      <c r="B128" s="645"/>
      <c r="C128" s="646" t="s">
        <v>286</v>
      </c>
      <c r="D128" s="647">
        <v>-7820.53</v>
      </c>
      <c r="E128" s="647">
        <v>-19392</v>
      </c>
      <c r="F128" s="648">
        <v>-31590</v>
      </c>
      <c r="G128" s="571">
        <f t="shared" si="20"/>
        <v>-2.9741561926281599</v>
      </c>
      <c r="H128" s="663">
        <f>F128/F56</f>
        <v>2.1250217782779586E-2</v>
      </c>
    </row>
    <row r="129" spans="1:7" ht="13.95" customHeight="1" x14ac:dyDescent="0.25">
      <c r="A129" s="644">
        <v>921</v>
      </c>
      <c r="B129" s="645"/>
      <c r="C129" s="646" t="s">
        <v>15</v>
      </c>
      <c r="D129" s="647">
        <v>-7820.53</v>
      </c>
      <c r="E129" s="647">
        <v>-19392</v>
      </c>
      <c r="F129" s="648">
        <v>-31590</v>
      </c>
      <c r="G129" s="649">
        <f t="shared" si="20"/>
        <v>-2.9741561926281599</v>
      </c>
    </row>
    <row r="130" spans="1:7" ht="13.95" customHeight="1" x14ac:dyDescent="0.25">
      <c r="A130" s="650">
        <v>92100</v>
      </c>
      <c r="B130" s="651"/>
      <c r="C130" s="652" t="s">
        <v>287</v>
      </c>
      <c r="D130" s="653">
        <v>-7820.53</v>
      </c>
      <c r="E130" s="653">
        <v>-19392</v>
      </c>
      <c r="F130" s="654">
        <v>-31590</v>
      </c>
      <c r="G130" s="571">
        <f t="shared" si="20"/>
        <v>-2.9741561926281599</v>
      </c>
    </row>
    <row r="131" spans="1:7" ht="27.6" customHeight="1" x14ac:dyDescent="0.25">
      <c r="A131" s="644">
        <v>9</v>
      </c>
      <c r="B131" s="645"/>
      <c r="C131" s="646" t="s">
        <v>288</v>
      </c>
      <c r="D131" s="647">
        <v>-343186.74</v>
      </c>
      <c r="E131" s="647">
        <v>-1094517</v>
      </c>
      <c r="F131" s="648">
        <v>-1044826</v>
      </c>
      <c r="G131" s="649">
        <f t="shared" si="20"/>
        <v>-98.368968601421642</v>
      </c>
    </row>
    <row r="132" spans="1:7" ht="13.95" customHeight="1" x14ac:dyDescent="0.3">
      <c r="A132" s="636"/>
      <c r="B132" s="555"/>
      <c r="C132" s="637"/>
      <c r="D132" s="638"/>
      <c r="E132" s="638"/>
      <c r="F132" s="639"/>
    </row>
    <row r="133" spans="1:7" ht="13.95" customHeight="1" x14ac:dyDescent="0.3">
      <c r="A133" s="636"/>
      <c r="B133" s="555"/>
      <c r="C133" s="637"/>
      <c r="D133" s="638"/>
      <c r="E133" s="638"/>
      <c r="F133" s="639"/>
      <c r="G133" s="649"/>
    </row>
    <row r="134" spans="1:7" ht="13.95" customHeight="1" x14ac:dyDescent="0.3">
      <c r="A134" s="636"/>
      <c r="B134" s="555"/>
      <c r="C134" s="637"/>
      <c r="D134" s="638"/>
      <c r="E134" s="638"/>
      <c r="F134" s="639"/>
    </row>
    <row r="135" spans="1:7" ht="13.95" customHeight="1" x14ac:dyDescent="0.25">
      <c r="A135" s="640">
        <v>14120952</v>
      </c>
      <c r="B135" s="641"/>
      <c r="C135" s="642" t="s">
        <v>289</v>
      </c>
      <c r="D135" s="733" t="s">
        <v>290</v>
      </c>
      <c r="E135" s="733"/>
      <c r="F135" s="733"/>
      <c r="G135" s="649"/>
    </row>
    <row r="136" spans="1:7" ht="13.95" customHeight="1" x14ac:dyDescent="0.25">
      <c r="A136" s="644">
        <v>30</v>
      </c>
      <c r="B136" s="645"/>
      <c r="C136" s="646" t="s">
        <v>51</v>
      </c>
      <c r="D136" s="647">
        <v>613052.72</v>
      </c>
      <c r="E136" s="647">
        <v>2108021</v>
      </c>
      <c r="F136" s="648">
        <v>2174163</v>
      </c>
      <c r="G136" s="571">
        <f t="shared" ref="G136:G147" si="21">F136/$E$24</f>
        <v>48.736793969105797</v>
      </c>
    </row>
    <row r="137" spans="1:7" ht="13.95" customHeight="1" x14ac:dyDescent="0.25">
      <c r="A137" s="644">
        <v>321</v>
      </c>
      <c r="B137" s="645"/>
      <c r="C137" s="646" t="s">
        <v>214</v>
      </c>
      <c r="D137" s="647">
        <v>346446.9</v>
      </c>
      <c r="E137" s="647">
        <v>1300000</v>
      </c>
      <c r="F137" s="648">
        <v>1340695</v>
      </c>
      <c r="G137" s="649">
        <f t="shared" si="21"/>
        <v>30.053485405836771</v>
      </c>
    </row>
    <row r="138" spans="1:7" ht="13.95" customHeight="1" x14ac:dyDescent="0.25">
      <c r="A138" s="650">
        <v>3210</v>
      </c>
      <c r="B138" s="651"/>
      <c r="C138" s="652" t="s">
        <v>291</v>
      </c>
      <c r="D138" s="653">
        <v>2327.8000000000002</v>
      </c>
      <c r="E138" s="657">
        <v>0</v>
      </c>
      <c r="F138" s="654">
        <v>4408</v>
      </c>
      <c r="G138" s="571">
        <f t="shared" si="21"/>
        <v>9.8811261076477863E-2</v>
      </c>
    </row>
    <row r="139" spans="1:7" ht="13.95" customHeight="1" x14ac:dyDescent="0.3">
      <c r="A139" s="650">
        <v>32200</v>
      </c>
      <c r="B139" s="651"/>
      <c r="C139" s="652" t="s">
        <v>292</v>
      </c>
      <c r="D139" s="653">
        <v>2327.8000000000002</v>
      </c>
      <c r="E139" s="638"/>
      <c r="F139" s="654">
        <v>4408</v>
      </c>
      <c r="G139" s="649">
        <f t="shared" si="21"/>
        <v>9.8811261076477863E-2</v>
      </c>
    </row>
    <row r="140" spans="1:7" ht="13.95" customHeight="1" x14ac:dyDescent="0.25">
      <c r="A140" s="650">
        <v>3252</v>
      </c>
      <c r="B140" s="651"/>
      <c r="C140" s="652" t="s">
        <v>215</v>
      </c>
      <c r="D140" s="653">
        <v>344119.1</v>
      </c>
      <c r="E140" s="653">
        <v>1300000</v>
      </c>
      <c r="F140" s="654">
        <v>1336287</v>
      </c>
      <c r="G140" s="571">
        <f t="shared" si="21"/>
        <v>29.954674144760293</v>
      </c>
    </row>
    <row r="141" spans="1:7" ht="13.95" customHeight="1" x14ac:dyDescent="0.25">
      <c r="A141" s="650">
        <v>32570</v>
      </c>
      <c r="B141" s="651"/>
      <c r="C141" s="652" t="s">
        <v>216</v>
      </c>
      <c r="D141" s="653">
        <v>344119.1</v>
      </c>
      <c r="E141" s="653">
        <v>1300000</v>
      </c>
      <c r="F141" s="654">
        <v>1336287</v>
      </c>
      <c r="G141" s="649">
        <f t="shared" si="21"/>
        <v>29.954674144760293</v>
      </c>
    </row>
    <row r="142" spans="1:7" ht="13.95" customHeight="1" x14ac:dyDescent="0.25">
      <c r="A142" s="644">
        <v>330</v>
      </c>
      <c r="B142" s="645"/>
      <c r="C142" s="646" t="s">
        <v>217</v>
      </c>
      <c r="D142" s="656">
        <v>0</v>
      </c>
      <c r="E142" s="647">
        <v>15345</v>
      </c>
      <c r="F142" s="648">
        <v>33090</v>
      </c>
      <c r="G142" s="571">
        <f t="shared" si="21"/>
        <v>0.74175694850740759</v>
      </c>
    </row>
    <row r="143" spans="1:7" ht="13.95" customHeight="1" x14ac:dyDescent="0.3">
      <c r="A143" s="650">
        <v>33300</v>
      </c>
      <c r="B143" s="651"/>
      <c r="C143" s="652" t="s">
        <v>218</v>
      </c>
      <c r="D143" s="638"/>
      <c r="E143" s="653">
        <v>15345</v>
      </c>
      <c r="F143" s="654">
        <v>33090</v>
      </c>
      <c r="G143" s="649">
        <f t="shared" si="21"/>
        <v>0.74175694850740759</v>
      </c>
    </row>
    <row r="144" spans="1:7" ht="13.95" customHeight="1" x14ac:dyDescent="0.25">
      <c r="A144" s="644">
        <v>340</v>
      </c>
      <c r="B144" s="645"/>
      <c r="C144" s="646" t="s">
        <v>219</v>
      </c>
      <c r="D144" s="647">
        <v>266605.82</v>
      </c>
      <c r="E144" s="647">
        <v>792676</v>
      </c>
      <c r="F144" s="648">
        <v>800377</v>
      </c>
      <c r="G144" s="571">
        <f t="shared" si="21"/>
        <v>17.941529198413821</v>
      </c>
    </row>
    <row r="145" spans="1:17" ht="13.95" customHeight="1" x14ac:dyDescent="0.25">
      <c r="A145" s="650">
        <v>3400</v>
      </c>
      <c r="B145" s="651"/>
      <c r="C145" s="652" t="s">
        <v>220</v>
      </c>
      <c r="D145" s="653">
        <v>266605.82</v>
      </c>
      <c r="E145" s="653">
        <v>792676</v>
      </c>
      <c r="F145" s="654">
        <v>800377</v>
      </c>
      <c r="G145" s="649">
        <f t="shared" si="21"/>
        <v>17.941529198413821</v>
      </c>
    </row>
    <row r="146" spans="1:17" ht="13.95" customHeight="1" x14ac:dyDescent="0.25">
      <c r="A146" s="650">
        <v>34000</v>
      </c>
      <c r="B146" s="651"/>
      <c r="C146" s="652" t="s">
        <v>221</v>
      </c>
      <c r="D146" s="653">
        <v>265657.82</v>
      </c>
      <c r="E146" s="653">
        <v>778672</v>
      </c>
      <c r="F146" s="654">
        <v>789163</v>
      </c>
      <c r="G146" s="571">
        <f t="shared" si="21"/>
        <v>17.690152274250568</v>
      </c>
    </row>
    <row r="147" spans="1:17" ht="13.95" customHeight="1" x14ac:dyDescent="0.25">
      <c r="A147" s="650">
        <v>34600</v>
      </c>
      <c r="B147" s="651"/>
      <c r="C147" s="652" t="s">
        <v>293</v>
      </c>
      <c r="D147" s="657">
        <v>948</v>
      </c>
      <c r="E147" s="653">
        <v>14004</v>
      </c>
      <c r="F147" s="654">
        <v>11214</v>
      </c>
      <c r="G147" s="649">
        <f t="shared" si="21"/>
        <v>0.2513769241632538</v>
      </c>
    </row>
    <row r="148" spans="1:17" ht="13.95" customHeight="1" x14ac:dyDescent="0.25">
      <c r="A148" s="650"/>
      <c r="B148" s="651"/>
      <c r="C148" s="652"/>
      <c r="D148" s="657"/>
      <c r="E148" s="653"/>
      <c r="F148" s="654"/>
      <c r="G148" s="649"/>
    </row>
    <row r="149" spans="1:17" ht="13.95" customHeight="1" x14ac:dyDescent="0.25">
      <c r="A149" s="644">
        <v>40</v>
      </c>
      <c r="B149" s="645"/>
      <c r="C149" s="646" t="s">
        <v>57</v>
      </c>
      <c r="D149" s="647">
        <v>-2045142.45</v>
      </c>
      <c r="E149" s="647">
        <v>-7027770</v>
      </c>
      <c r="F149" s="648">
        <v>-6972118</v>
      </c>
      <c r="G149" s="571">
        <f t="shared" ref="G149:G212" si="22">F149/$E$24</f>
        <v>-156.28942194963946</v>
      </c>
    </row>
    <row r="150" spans="1:17" ht="13.95" customHeight="1" x14ac:dyDescent="0.25">
      <c r="A150" s="644">
        <v>400</v>
      </c>
      <c r="B150" s="645"/>
      <c r="C150" s="646" t="s">
        <v>11</v>
      </c>
      <c r="D150" s="647">
        <v>-1444979.63</v>
      </c>
      <c r="E150" s="647">
        <v>-4851984</v>
      </c>
      <c r="F150" s="648">
        <v>-4749693</v>
      </c>
      <c r="G150" s="649">
        <f t="shared" si="22"/>
        <v>-106.47077020329387</v>
      </c>
      <c r="H150" s="361"/>
      <c r="J150" s="664"/>
    </row>
    <row r="151" spans="1:17" ht="13.95" customHeight="1" x14ac:dyDescent="0.25">
      <c r="A151" s="650">
        <v>4000</v>
      </c>
      <c r="B151" s="651"/>
      <c r="C151" s="652" t="s">
        <v>223</v>
      </c>
      <c r="D151" s="653">
        <v>-1196838.23</v>
      </c>
      <c r="E151" s="653">
        <v>-3993823</v>
      </c>
      <c r="F151" s="654">
        <v>-3921014</v>
      </c>
      <c r="G151" s="571">
        <f t="shared" si="22"/>
        <v>-87.894813529610886</v>
      </c>
    </row>
    <row r="152" spans="1:17" ht="13.95" customHeight="1" x14ac:dyDescent="0.25">
      <c r="A152" s="650">
        <v>4001</v>
      </c>
      <c r="B152" s="651"/>
      <c r="C152" s="646" t="s">
        <v>224</v>
      </c>
      <c r="D152" s="653">
        <v>-1209480.76</v>
      </c>
      <c r="E152" s="653">
        <v>-4067113</v>
      </c>
      <c r="F152" s="654">
        <v>-4048273</v>
      </c>
      <c r="G152" s="649">
        <f t="shared" si="22"/>
        <v>-90.747495533542704</v>
      </c>
    </row>
    <row r="153" spans="1:17" ht="13.95" customHeight="1" x14ac:dyDescent="0.25">
      <c r="A153" s="650">
        <v>40000</v>
      </c>
      <c r="B153" s="651"/>
      <c r="C153" s="652" t="s">
        <v>225</v>
      </c>
      <c r="D153" s="653">
        <v>-36689.81</v>
      </c>
      <c r="E153" s="653">
        <v>-131006</v>
      </c>
      <c r="F153" s="654">
        <v>-117367</v>
      </c>
      <c r="G153" s="571">
        <f t="shared" si="22"/>
        <v>-2.6309394915523998</v>
      </c>
    </row>
    <row r="154" spans="1:17" ht="31.2" customHeight="1" x14ac:dyDescent="0.25">
      <c r="A154" s="650">
        <v>40001</v>
      </c>
      <c r="B154" s="651"/>
      <c r="C154" s="652" t="s">
        <v>226</v>
      </c>
      <c r="D154" s="653">
        <v>-813513.26</v>
      </c>
      <c r="E154" s="653">
        <v>-2685677</v>
      </c>
      <c r="F154" s="654">
        <v>-2623431</v>
      </c>
      <c r="G154" s="649">
        <f t="shared" si="22"/>
        <v>-58.807741709874186</v>
      </c>
    </row>
    <row r="155" spans="1:17" ht="13.95" customHeight="1" x14ac:dyDescent="0.3">
      <c r="A155" s="650">
        <v>40020</v>
      </c>
      <c r="B155" s="651"/>
      <c r="C155" s="652" t="s">
        <v>227</v>
      </c>
      <c r="D155" s="653">
        <v>-1845.63</v>
      </c>
      <c r="E155" s="638"/>
      <c r="F155" s="654">
        <v>-13240</v>
      </c>
      <c r="G155" s="571">
        <f t="shared" si="22"/>
        <v>-0.29679244479413952</v>
      </c>
      <c r="Q155" s="658">
        <f>(F159+F158+F157)/(F153+F154+F155+F156+F157+F158+F159)</f>
        <v>0.15396802117733363</v>
      </c>
    </row>
    <row r="156" spans="1:17" ht="13.95" customHeight="1" x14ac:dyDescent="0.3">
      <c r="A156" s="650">
        <v>40030</v>
      </c>
      <c r="B156" s="651"/>
      <c r="C156" s="652" t="s">
        <v>294</v>
      </c>
      <c r="D156" s="638"/>
      <c r="E156" s="638"/>
      <c r="F156" s="654">
        <v>-20721</v>
      </c>
      <c r="G156" s="649">
        <f t="shared" si="22"/>
        <v>-0.46448914264194596</v>
      </c>
    </row>
    <row r="157" spans="1:17" ht="13.95" customHeight="1" x14ac:dyDescent="0.25">
      <c r="A157" s="650">
        <v>40041</v>
      </c>
      <c r="B157" s="651"/>
      <c r="C157" s="652" t="s">
        <v>228</v>
      </c>
      <c r="D157" s="653">
        <v>-40875.78</v>
      </c>
      <c r="E157" s="653">
        <v>-156746</v>
      </c>
      <c r="F157" s="654">
        <v>-145326</v>
      </c>
      <c r="G157" s="571">
        <f t="shared" si="22"/>
        <v>-3.2576781595281812</v>
      </c>
    </row>
    <row r="158" spans="1:17" ht="13.95" customHeight="1" x14ac:dyDescent="0.3">
      <c r="A158" s="650">
        <v>40042</v>
      </c>
      <c r="B158" s="651"/>
      <c r="C158" s="652" t="s">
        <v>295</v>
      </c>
      <c r="D158" s="653">
        <v>-21865.24</v>
      </c>
      <c r="E158" s="638"/>
      <c r="F158" s="654">
        <v>-34247</v>
      </c>
      <c r="G158" s="649">
        <f t="shared" si="22"/>
        <v>-0.76769266290520355</v>
      </c>
    </row>
    <row r="159" spans="1:17" ht="13.95" customHeight="1" x14ac:dyDescent="0.25">
      <c r="A159" s="650">
        <v>40050</v>
      </c>
      <c r="B159" s="651"/>
      <c r="C159" s="652" t="s">
        <v>229</v>
      </c>
      <c r="D159" s="653">
        <v>-58854.33</v>
      </c>
      <c r="E159" s="653">
        <v>-305419</v>
      </c>
      <c r="F159" s="654">
        <v>-325401</v>
      </c>
      <c r="G159" s="571">
        <f t="shared" si="22"/>
        <v>-7.2943019885542135</v>
      </c>
    </row>
    <row r="160" spans="1:17" ht="13.95" customHeight="1" x14ac:dyDescent="0.25">
      <c r="A160" s="650">
        <v>40250</v>
      </c>
      <c r="B160" s="651"/>
      <c r="C160" s="652" t="s">
        <v>230</v>
      </c>
      <c r="D160" s="653">
        <v>-235836.71</v>
      </c>
      <c r="E160" s="653">
        <v>-788265</v>
      </c>
      <c r="F160" s="654">
        <v>-768541</v>
      </c>
      <c r="G160" s="649">
        <f t="shared" si="22"/>
        <v>-17.22788235004024</v>
      </c>
    </row>
    <row r="161" spans="1:9" ht="13.95" customHeight="1" x14ac:dyDescent="0.25">
      <c r="A161" s="650">
        <v>4290</v>
      </c>
      <c r="B161" s="651"/>
      <c r="C161" s="646" t="s">
        <v>231</v>
      </c>
      <c r="D161" s="653">
        <v>12642.53</v>
      </c>
      <c r="E161" s="653">
        <v>73290</v>
      </c>
      <c r="F161" s="654">
        <v>127259</v>
      </c>
      <c r="G161" s="571">
        <f t="shared" si="22"/>
        <v>2.8526820039318275</v>
      </c>
    </row>
    <row r="162" spans="1:9" ht="13.95" customHeight="1" x14ac:dyDescent="0.25">
      <c r="A162" s="650">
        <v>42900</v>
      </c>
      <c r="B162" s="651"/>
      <c r="C162" s="652" t="s">
        <v>232</v>
      </c>
      <c r="D162" s="653">
        <v>7642.53</v>
      </c>
      <c r="E162" s="653">
        <v>68000</v>
      </c>
      <c r="F162" s="654">
        <v>109374</v>
      </c>
      <c r="G162" s="649">
        <f t="shared" si="22"/>
        <v>2.451765623634004</v>
      </c>
    </row>
    <row r="163" spans="1:9" ht="13.95" customHeight="1" x14ac:dyDescent="0.25">
      <c r="A163" s="650">
        <v>42940</v>
      </c>
      <c r="B163" s="651"/>
      <c r="C163" s="652" t="s">
        <v>296</v>
      </c>
      <c r="D163" s="657">
        <v>0</v>
      </c>
      <c r="E163" s="653">
        <v>2790</v>
      </c>
      <c r="F163" s="654">
        <v>5821</v>
      </c>
      <c r="G163" s="571">
        <f t="shared" si="22"/>
        <v>0.13048556050956844</v>
      </c>
    </row>
    <row r="164" spans="1:9" ht="13.95" customHeight="1" x14ac:dyDescent="0.25">
      <c r="A164" s="650">
        <v>42950</v>
      </c>
      <c r="B164" s="651"/>
      <c r="C164" s="652" t="s">
        <v>297</v>
      </c>
      <c r="D164" s="653">
        <v>5000</v>
      </c>
      <c r="E164" s="653">
        <v>2500</v>
      </c>
      <c r="F164" s="654">
        <v>5000</v>
      </c>
      <c r="G164" s="649">
        <f t="shared" si="22"/>
        <v>0.11208173897059649</v>
      </c>
    </row>
    <row r="165" spans="1:9" ht="13.95" customHeight="1" x14ac:dyDescent="0.3">
      <c r="A165" s="650">
        <v>42960</v>
      </c>
      <c r="B165" s="651"/>
      <c r="C165" s="652" t="s">
        <v>298</v>
      </c>
      <c r="D165" s="638"/>
      <c r="E165" s="638"/>
      <c r="F165" s="654">
        <v>7065</v>
      </c>
      <c r="G165" s="571">
        <f t="shared" si="22"/>
        <v>0.15837149716545285</v>
      </c>
    </row>
    <row r="166" spans="1:9" ht="13.95" customHeight="1" x14ac:dyDescent="0.25">
      <c r="A166" s="650">
        <v>4100</v>
      </c>
      <c r="B166" s="651"/>
      <c r="C166" s="646" t="s">
        <v>233</v>
      </c>
      <c r="D166" s="653">
        <v>-248141.4</v>
      </c>
      <c r="E166" s="653">
        <v>-858161</v>
      </c>
      <c r="F166" s="654">
        <v>-828678</v>
      </c>
      <c r="G166" s="649">
        <f t="shared" si="22"/>
        <v>-18.575934257335192</v>
      </c>
      <c r="H166" s="658">
        <f>F166/F152</f>
        <v>0.20469913960842068</v>
      </c>
      <c r="I166" s="157" t="s">
        <v>299</v>
      </c>
    </row>
    <row r="167" spans="1:9" ht="13.95" customHeight="1" x14ac:dyDescent="0.25">
      <c r="A167" s="650">
        <v>4101</v>
      </c>
      <c r="B167" s="651"/>
      <c r="C167" s="652" t="s">
        <v>234</v>
      </c>
      <c r="D167" s="653">
        <v>-198489.23</v>
      </c>
      <c r="E167" s="653">
        <v>-687342</v>
      </c>
      <c r="F167" s="654">
        <v>-678565</v>
      </c>
      <c r="G167" s="571">
        <f t="shared" si="22"/>
        <v>-15.210949040916562</v>
      </c>
    </row>
    <row r="168" spans="1:9" ht="13.95" customHeight="1" x14ac:dyDescent="0.25">
      <c r="A168" s="650">
        <v>41000</v>
      </c>
      <c r="B168" s="651"/>
      <c r="C168" s="652" t="s">
        <v>235</v>
      </c>
      <c r="D168" s="653">
        <v>-198489.23</v>
      </c>
      <c r="E168" s="653">
        <v>-687342</v>
      </c>
      <c r="F168" s="654">
        <v>-678565</v>
      </c>
      <c r="G168" s="649">
        <f t="shared" si="22"/>
        <v>-15.210949040916562</v>
      </c>
    </row>
    <row r="169" spans="1:9" ht="13.95" customHeight="1" x14ac:dyDescent="0.25">
      <c r="A169" s="650">
        <v>4200</v>
      </c>
      <c r="B169" s="651"/>
      <c r="C169" s="652" t="s">
        <v>236</v>
      </c>
      <c r="D169" s="653">
        <v>-49652.17</v>
      </c>
      <c r="E169" s="653">
        <v>-170819</v>
      </c>
      <c r="F169" s="654">
        <v>-150114</v>
      </c>
      <c r="G169" s="571">
        <f t="shared" si="22"/>
        <v>-3.365007632766424</v>
      </c>
    </row>
    <row r="170" spans="1:9" ht="13.95" customHeight="1" x14ac:dyDescent="0.25">
      <c r="A170" s="650">
        <v>42000</v>
      </c>
      <c r="B170" s="651"/>
      <c r="C170" s="652" t="s">
        <v>237</v>
      </c>
      <c r="D170" s="653">
        <v>-18124.03</v>
      </c>
      <c r="E170" s="653">
        <v>-62227</v>
      </c>
      <c r="F170" s="654">
        <v>-52329</v>
      </c>
      <c r="G170" s="649">
        <f t="shared" si="22"/>
        <v>-1.1730250637184687</v>
      </c>
    </row>
    <row r="171" spans="1:9" ht="13.95" customHeight="1" x14ac:dyDescent="0.25">
      <c r="A171" s="650">
        <v>42100</v>
      </c>
      <c r="B171" s="651"/>
      <c r="C171" s="652" t="s">
        <v>238</v>
      </c>
      <c r="D171" s="653">
        <v>-22215.7</v>
      </c>
      <c r="E171" s="653">
        <v>-77275</v>
      </c>
      <c r="F171" s="654">
        <v>-66616</v>
      </c>
      <c r="G171" s="571">
        <f t="shared" si="22"/>
        <v>-1.4932874246530512</v>
      </c>
    </row>
    <row r="172" spans="1:9" ht="13.95" customHeight="1" x14ac:dyDescent="0.25">
      <c r="A172" s="650">
        <v>42200</v>
      </c>
      <c r="B172" s="651"/>
      <c r="C172" s="652" t="s">
        <v>239</v>
      </c>
      <c r="D172" s="653">
        <v>-9312.44</v>
      </c>
      <c r="E172" s="653">
        <v>-31317</v>
      </c>
      <c r="F172" s="654">
        <v>-31169</v>
      </c>
      <c r="G172" s="649">
        <f t="shared" si="22"/>
        <v>-0.69869514439490443</v>
      </c>
    </row>
    <row r="173" spans="1:9" ht="13.95" customHeight="1" x14ac:dyDescent="0.25">
      <c r="A173" s="644">
        <v>430</v>
      </c>
      <c r="B173" s="645"/>
      <c r="C173" s="646" t="s">
        <v>13</v>
      </c>
      <c r="D173" s="647">
        <v>-283642.02</v>
      </c>
      <c r="E173" s="647">
        <v>-1066540</v>
      </c>
      <c r="F173" s="648">
        <v>-1102255</v>
      </c>
      <c r="G173" s="571">
        <f t="shared" si="22"/>
        <v>-24.708531437806965</v>
      </c>
    </row>
    <row r="174" spans="1:9" ht="13.95" customHeight="1" x14ac:dyDescent="0.25">
      <c r="A174" s="650">
        <v>4300</v>
      </c>
      <c r="B174" s="651"/>
      <c r="C174" s="652" t="s">
        <v>14</v>
      </c>
      <c r="D174" s="657">
        <v>0</v>
      </c>
      <c r="E174" s="657">
        <v>0</v>
      </c>
      <c r="F174" s="659">
        <v>-171</v>
      </c>
      <c r="G174" s="649">
        <f t="shared" si="22"/>
        <v>-3.8331954727943997E-3</v>
      </c>
      <c r="H174" s="157" t="s">
        <v>300</v>
      </c>
    </row>
    <row r="175" spans="1:9" ht="13.95" customHeight="1" x14ac:dyDescent="0.3">
      <c r="A175" s="650">
        <v>43030</v>
      </c>
      <c r="B175" s="651"/>
      <c r="C175" s="652" t="s">
        <v>14</v>
      </c>
      <c r="D175" s="638"/>
      <c r="E175" s="638"/>
      <c r="F175" s="659">
        <v>-171</v>
      </c>
      <c r="G175" s="571">
        <f t="shared" si="22"/>
        <v>-3.8331954727943997E-3</v>
      </c>
    </row>
    <row r="176" spans="1:9" ht="13.95" customHeight="1" x14ac:dyDescent="0.25">
      <c r="A176" s="650">
        <v>4340</v>
      </c>
      <c r="B176" s="651"/>
      <c r="C176" s="652" t="s">
        <v>240</v>
      </c>
      <c r="D176" s="653">
        <v>-283642.02</v>
      </c>
      <c r="E176" s="653">
        <v>-1066540</v>
      </c>
      <c r="F176" s="654">
        <v>-1102084</v>
      </c>
      <c r="G176" s="649">
        <f t="shared" si="22"/>
        <v>-24.704698242334171</v>
      </c>
    </row>
    <row r="177" spans="1:7" ht="13.95" customHeight="1" x14ac:dyDescent="0.25">
      <c r="A177" s="650">
        <v>43400</v>
      </c>
      <c r="B177" s="652"/>
      <c r="C177" s="652" t="s">
        <v>241</v>
      </c>
      <c r="D177" s="657">
        <v>-280.5</v>
      </c>
      <c r="E177" s="653">
        <v>-5950</v>
      </c>
      <c r="F177" s="654">
        <v>-5747</v>
      </c>
      <c r="G177" s="571">
        <f t="shared" si="22"/>
        <v>-0.12882675077280362</v>
      </c>
    </row>
    <row r="178" spans="1:7" ht="13.95" customHeight="1" x14ac:dyDescent="0.3">
      <c r="A178" s="650">
        <v>43410</v>
      </c>
      <c r="B178" s="652"/>
      <c r="C178" s="652" t="s">
        <v>301</v>
      </c>
      <c r="D178" s="638"/>
      <c r="E178" s="638"/>
      <c r="F178" s="659">
        <v>-207</v>
      </c>
      <c r="G178" s="649">
        <f t="shared" si="22"/>
        <v>-4.6401839933826947E-3</v>
      </c>
    </row>
    <row r="179" spans="1:7" ht="13.95" customHeight="1" x14ac:dyDescent="0.25">
      <c r="A179" s="650">
        <v>43490</v>
      </c>
      <c r="B179" s="652"/>
      <c r="C179" s="652" t="s">
        <v>242</v>
      </c>
      <c r="D179" s="653">
        <v>-20165.72</v>
      </c>
      <c r="E179" s="653">
        <v>-65686</v>
      </c>
      <c r="F179" s="654">
        <v>-63740</v>
      </c>
      <c r="G179" s="571">
        <f t="shared" si="22"/>
        <v>-1.428818008397164</v>
      </c>
    </row>
    <row r="180" spans="1:7" ht="13.95" customHeight="1" x14ac:dyDescent="0.3">
      <c r="A180" s="650">
        <v>43493</v>
      </c>
      <c r="B180" s="652"/>
      <c r="C180" s="652" t="s">
        <v>302</v>
      </c>
      <c r="D180" s="653">
        <v>-4054.48</v>
      </c>
      <c r="E180" s="638"/>
      <c r="F180" s="654">
        <v>-4158</v>
      </c>
      <c r="G180" s="649">
        <f t="shared" si="22"/>
        <v>-9.3207174127948045E-2</v>
      </c>
    </row>
    <row r="181" spans="1:7" ht="13.95" customHeight="1" x14ac:dyDescent="0.3">
      <c r="A181" s="650">
        <v>43510</v>
      </c>
      <c r="B181" s="652"/>
      <c r="C181" s="652" t="s">
        <v>303</v>
      </c>
      <c r="D181" s="638"/>
      <c r="E181" s="657">
        <v>-20</v>
      </c>
      <c r="F181" s="639"/>
      <c r="G181" s="571">
        <f t="shared" si="22"/>
        <v>0</v>
      </c>
    </row>
    <row r="182" spans="1:7" ht="13.95" customHeight="1" x14ac:dyDescent="0.3">
      <c r="A182" s="650">
        <v>43610</v>
      </c>
      <c r="B182" s="652"/>
      <c r="C182" s="652" t="s">
        <v>243</v>
      </c>
      <c r="D182" s="638"/>
      <c r="E182" s="657">
        <v>-100</v>
      </c>
      <c r="F182" s="659">
        <v>-190</v>
      </c>
      <c r="G182" s="649">
        <f t="shared" si="22"/>
        <v>-4.2591060808826664E-3</v>
      </c>
    </row>
    <row r="183" spans="1:7" ht="13.95" customHeight="1" x14ac:dyDescent="0.25">
      <c r="A183" s="650">
        <v>43630</v>
      </c>
      <c r="B183" s="652"/>
      <c r="C183" s="652" t="s">
        <v>244</v>
      </c>
      <c r="D183" s="657">
        <v>-450.51</v>
      </c>
      <c r="E183" s="653">
        <v>-1286</v>
      </c>
      <c r="F183" s="654">
        <v>-2307</v>
      </c>
      <c r="G183" s="571">
        <f t="shared" si="22"/>
        <v>-5.171451436103322E-2</v>
      </c>
    </row>
    <row r="184" spans="1:7" ht="13.95" customHeight="1" x14ac:dyDescent="0.3">
      <c r="A184" s="650">
        <v>43640</v>
      </c>
      <c r="B184" s="652"/>
      <c r="C184" s="652" t="s">
        <v>304</v>
      </c>
      <c r="D184" s="657">
        <v>-24</v>
      </c>
      <c r="E184" s="638"/>
      <c r="F184" s="659">
        <v>-855</v>
      </c>
      <c r="G184" s="649">
        <f t="shared" si="22"/>
        <v>-1.9165977363971999E-2</v>
      </c>
    </row>
    <row r="185" spans="1:7" ht="13.95" customHeight="1" x14ac:dyDescent="0.25">
      <c r="A185" s="650">
        <v>43810</v>
      </c>
      <c r="B185" s="652"/>
      <c r="C185" s="652" t="s">
        <v>305</v>
      </c>
      <c r="D185" s="657">
        <v>-106.56</v>
      </c>
      <c r="E185" s="657">
        <v>-360</v>
      </c>
      <c r="F185" s="659">
        <v>-354</v>
      </c>
      <c r="G185" s="571">
        <f t="shared" si="22"/>
        <v>-7.9353871191182312E-3</v>
      </c>
    </row>
    <row r="186" spans="1:7" ht="13.95" customHeight="1" x14ac:dyDescent="0.3">
      <c r="A186" s="650">
        <v>43850</v>
      </c>
      <c r="B186" s="652"/>
      <c r="C186" s="652" t="s">
        <v>306</v>
      </c>
      <c r="D186" s="638"/>
      <c r="E186" s="657">
        <v>-75</v>
      </c>
      <c r="F186" s="659">
        <v>-59</v>
      </c>
      <c r="G186" s="649">
        <f t="shared" si="22"/>
        <v>-1.3225645198530385E-3</v>
      </c>
    </row>
    <row r="187" spans="1:7" ht="13.95" customHeight="1" x14ac:dyDescent="0.25">
      <c r="A187" s="650">
        <v>43867</v>
      </c>
      <c r="B187" s="652"/>
      <c r="C187" s="652" t="s">
        <v>245</v>
      </c>
      <c r="D187" s="653">
        <v>-74760</v>
      </c>
      <c r="E187" s="653">
        <v>-224280</v>
      </c>
      <c r="F187" s="654">
        <v>-217188</v>
      </c>
      <c r="G187" s="571">
        <f t="shared" si="22"/>
        <v>-4.868561744709182</v>
      </c>
    </row>
    <row r="188" spans="1:7" ht="13.95" customHeight="1" x14ac:dyDescent="0.25">
      <c r="A188" s="650">
        <v>43947</v>
      </c>
      <c r="B188" s="652"/>
      <c r="C188" s="652" t="s">
        <v>246</v>
      </c>
      <c r="D188" s="657">
        <v>-946.32</v>
      </c>
      <c r="E188" s="653">
        <v>-3780</v>
      </c>
      <c r="F188" s="654">
        <v>-3841</v>
      </c>
      <c r="G188" s="649">
        <f t="shared" si="22"/>
        <v>-8.6101191877212227E-2</v>
      </c>
    </row>
    <row r="189" spans="1:7" ht="13.95" customHeight="1" x14ac:dyDescent="0.25">
      <c r="A189" s="650">
        <v>44000</v>
      </c>
      <c r="B189" s="652"/>
      <c r="C189" s="652" t="s">
        <v>247</v>
      </c>
      <c r="D189" s="653">
        <v>-1077.06</v>
      </c>
      <c r="E189" s="653">
        <v>-5000</v>
      </c>
      <c r="F189" s="654">
        <v>-7314</v>
      </c>
      <c r="G189" s="571">
        <f t="shared" si="22"/>
        <v>-0.16395316776618854</v>
      </c>
    </row>
    <row r="190" spans="1:7" ht="13.95" customHeight="1" x14ac:dyDescent="0.3">
      <c r="A190" s="650">
        <v>44140</v>
      </c>
      <c r="B190" s="652"/>
      <c r="C190" s="652" t="s">
        <v>307</v>
      </c>
      <c r="D190" s="638"/>
      <c r="E190" s="657">
        <v>-800</v>
      </c>
      <c r="F190" s="659">
        <v>-492</v>
      </c>
      <c r="G190" s="649">
        <f t="shared" si="22"/>
        <v>-1.1028843114706694E-2</v>
      </c>
    </row>
    <row r="191" spans="1:7" ht="13.95" customHeight="1" x14ac:dyDescent="0.25">
      <c r="A191" s="650">
        <v>44147</v>
      </c>
      <c r="B191" s="652"/>
      <c r="C191" s="652" t="s">
        <v>248</v>
      </c>
      <c r="D191" s="653">
        <v>-156932.73000000001</v>
      </c>
      <c r="E191" s="653">
        <v>-668252</v>
      </c>
      <c r="F191" s="654">
        <v>-623614</v>
      </c>
      <c r="G191" s="571">
        <f t="shared" si="22"/>
        <v>-13.979148313281911</v>
      </c>
    </row>
    <row r="192" spans="1:7" ht="13.95" customHeight="1" x14ac:dyDescent="0.25">
      <c r="A192" s="650">
        <v>44150</v>
      </c>
      <c r="B192" s="652"/>
      <c r="C192" s="652" t="s">
        <v>249</v>
      </c>
      <c r="D192" s="657">
        <v>-436.38</v>
      </c>
      <c r="E192" s="653">
        <v>-4946</v>
      </c>
      <c r="F192" s="654">
        <v>-4546</v>
      </c>
      <c r="G192" s="649">
        <f t="shared" si="22"/>
        <v>-0.10190471707206633</v>
      </c>
    </row>
    <row r="193" spans="1:9" ht="13.95" customHeight="1" x14ac:dyDescent="0.25">
      <c r="A193" s="650">
        <v>44160</v>
      </c>
      <c r="B193" s="652"/>
      <c r="C193" s="652" t="s">
        <v>250</v>
      </c>
      <c r="D193" s="653">
        <v>-2083.3200000000002</v>
      </c>
      <c r="E193" s="653">
        <v>-23200</v>
      </c>
      <c r="F193" s="654">
        <v>-26396</v>
      </c>
      <c r="G193" s="571">
        <f t="shared" si="22"/>
        <v>-0.59170191637357294</v>
      </c>
    </row>
    <row r="194" spans="1:9" ht="13.95" customHeight="1" x14ac:dyDescent="0.3">
      <c r="A194" s="650">
        <v>44197</v>
      </c>
      <c r="B194" s="652"/>
      <c r="C194" s="652" t="s">
        <v>251</v>
      </c>
      <c r="D194" s="653">
        <v>-10600</v>
      </c>
      <c r="E194" s="638"/>
      <c r="F194" s="654">
        <v>-62620</v>
      </c>
      <c r="G194" s="649">
        <f t="shared" si="22"/>
        <v>-1.4037116988677505</v>
      </c>
    </row>
    <row r="195" spans="1:9" ht="13.95" customHeight="1" x14ac:dyDescent="0.25">
      <c r="A195" s="650">
        <v>44310</v>
      </c>
      <c r="B195" s="652"/>
      <c r="C195" s="652" t="s">
        <v>252</v>
      </c>
      <c r="D195" s="653">
        <v>-9880.83</v>
      </c>
      <c r="E195" s="653">
        <v>-30690</v>
      </c>
      <c r="F195" s="654">
        <v>-66180</v>
      </c>
      <c r="G195" s="571">
        <f t="shared" si="22"/>
        <v>-1.4835138970148152</v>
      </c>
    </row>
    <row r="196" spans="1:9" ht="13.95" customHeight="1" x14ac:dyDescent="0.3">
      <c r="A196" s="650">
        <v>44460</v>
      </c>
      <c r="B196" s="652"/>
      <c r="C196" s="652" t="s">
        <v>253</v>
      </c>
      <c r="D196" s="638"/>
      <c r="E196" s="653">
        <v>-19995</v>
      </c>
      <c r="F196" s="639"/>
      <c r="G196" s="649">
        <f t="shared" si="22"/>
        <v>0</v>
      </c>
    </row>
    <row r="197" spans="1:9" ht="13.95" customHeight="1" x14ac:dyDescent="0.25">
      <c r="A197" s="650">
        <v>44700</v>
      </c>
      <c r="B197" s="652"/>
      <c r="C197" s="652" t="s">
        <v>254</v>
      </c>
      <c r="D197" s="653">
        <v>-1843.61</v>
      </c>
      <c r="E197" s="653">
        <v>-12120</v>
      </c>
      <c r="F197" s="654">
        <v>-12276</v>
      </c>
      <c r="G197" s="571">
        <f t="shared" si="22"/>
        <v>-0.27518308552060849</v>
      </c>
    </row>
    <row r="198" spans="1:9" ht="13.95" customHeight="1" x14ac:dyDescent="0.25">
      <c r="A198" s="644">
        <v>450</v>
      </c>
      <c r="B198" s="652"/>
      <c r="C198" s="655" t="s">
        <v>16</v>
      </c>
      <c r="D198" s="647">
        <v>-39790.33</v>
      </c>
      <c r="E198" s="647">
        <v>-218314</v>
      </c>
      <c r="F198" s="648">
        <v>-246162</v>
      </c>
      <c r="G198" s="649">
        <f t="shared" si="22"/>
        <v>-5.5180530056959949</v>
      </c>
    </row>
    <row r="199" spans="1:9" ht="13.95" customHeight="1" x14ac:dyDescent="0.25">
      <c r="A199" s="650">
        <v>4500</v>
      </c>
      <c r="B199" s="652"/>
      <c r="C199" s="652" t="s">
        <v>255</v>
      </c>
      <c r="D199" s="653">
        <v>-39790.33</v>
      </c>
      <c r="E199" s="653">
        <v>-218314</v>
      </c>
      <c r="F199" s="654">
        <v>-246162</v>
      </c>
      <c r="G199" s="571">
        <f t="shared" si="22"/>
        <v>-5.5180530056959949</v>
      </c>
    </row>
    <row r="200" spans="1:9" ht="13.95" customHeight="1" x14ac:dyDescent="0.25">
      <c r="A200" s="650">
        <v>4501</v>
      </c>
      <c r="B200" s="652"/>
      <c r="C200" s="652" t="s">
        <v>256</v>
      </c>
      <c r="D200" s="657">
        <v>-756.77</v>
      </c>
      <c r="E200" s="653">
        <v>-4964</v>
      </c>
      <c r="F200" s="654">
        <v>-3646</v>
      </c>
      <c r="G200" s="649">
        <f t="shared" si="22"/>
        <v>-8.173000405735896E-2</v>
      </c>
    </row>
    <row r="201" spans="1:9" ht="13.95" customHeight="1" x14ac:dyDescent="0.25">
      <c r="A201" s="650">
        <v>45000</v>
      </c>
      <c r="B201" s="652"/>
      <c r="C201" s="652" t="s">
        <v>257</v>
      </c>
      <c r="D201" s="657">
        <v>-72.209999999999994</v>
      </c>
      <c r="E201" s="653">
        <v>-1286</v>
      </c>
      <c r="F201" s="654">
        <v>-1278</v>
      </c>
      <c r="G201" s="571">
        <f t="shared" si="22"/>
        <v>-2.8648092480884461E-2</v>
      </c>
    </row>
    <row r="202" spans="1:9" ht="13.95" customHeight="1" x14ac:dyDescent="0.3">
      <c r="A202" s="650">
        <v>45010</v>
      </c>
      <c r="B202" s="652"/>
      <c r="C202" s="652" t="s">
        <v>258</v>
      </c>
      <c r="D202" s="638"/>
      <c r="E202" s="653">
        <v>-1978</v>
      </c>
      <c r="F202" s="659">
        <v>-735</v>
      </c>
      <c r="G202" s="649">
        <f t="shared" si="22"/>
        <v>-1.6476015628677683E-2</v>
      </c>
    </row>
    <row r="203" spans="1:9" ht="13.95" customHeight="1" x14ac:dyDescent="0.3">
      <c r="A203" s="650">
        <v>45110</v>
      </c>
      <c r="B203" s="652"/>
      <c r="C203" s="652" t="s">
        <v>308</v>
      </c>
      <c r="D203" s="638"/>
      <c r="E203" s="657">
        <v>-100</v>
      </c>
      <c r="F203" s="639"/>
      <c r="G203" s="571">
        <f t="shared" si="22"/>
        <v>0</v>
      </c>
    </row>
    <row r="204" spans="1:9" ht="13.95" customHeight="1" x14ac:dyDescent="0.25">
      <c r="A204" s="650">
        <v>45120</v>
      </c>
      <c r="B204" s="652"/>
      <c r="C204" s="652" t="s">
        <v>309</v>
      </c>
      <c r="D204" s="657">
        <v>-684.56</v>
      </c>
      <c r="E204" s="653">
        <v>-1600</v>
      </c>
      <c r="F204" s="654">
        <v>-1632</v>
      </c>
      <c r="G204" s="649">
        <f t="shared" si="22"/>
        <v>-3.6583479600002695E-2</v>
      </c>
    </row>
    <row r="205" spans="1:9" ht="13.95" customHeight="1" x14ac:dyDescent="0.25">
      <c r="A205" s="650">
        <v>4520</v>
      </c>
      <c r="B205" s="652"/>
      <c r="C205" s="652" t="s">
        <v>259</v>
      </c>
      <c r="D205" s="653">
        <v>-25400.85</v>
      </c>
      <c r="E205" s="653">
        <v>-88000</v>
      </c>
      <c r="F205" s="654">
        <v>-86254</v>
      </c>
      <c r="G205" s="571">
        <f t="shared" si="22"/>
        <v>-1.933499662633966</v>
      </c>
    </row>
    <row r="206" spans="1:9" ht="13.95" customHeight="1" x14ac:dyDescent="0.25">
      <c r="A206" s="650">
        <v>45200</v>
      </c>
      <c r="B206" s="652"/>
      <c r="C206" s="652" t="s">
        <v>259</v>
      </c>
      <c r="D206" s="653">
        <v>-25400.85</v>
      </c>
      <c r="E206" s="653">
        <v>-88000</v>
      </c>
      <c r="F206" s="654">
        <v>-86254</v>
      </c>
      <c r="G206" s="649">
        <f t="shared" si="22"/>
        <v>-1.933499662633966</v>
      </c>
      <c r="H206" s="665">
        <f>-G206/E4</f>
        <v>1.5345235417729889E-2</v>
      </c>
      <c r="I206" s="157" t="s">
        <v>310</v>
      </c>
    </row>
    <row r="207" spans="1:9" ht="13.95" customHeight="1" x14ac:dyDescent="0.25">
      <c r="A207" s="650">
        <v>4540</v>
      </c>
      <c r="B207" s="652"/>
      <c r="C207" s="652" t="s">
        <v>261</v>
      </c>
      <c r="D207" s="657">
        <v>-381.6</v>
      </c>
      <c r="E207" s="653">
        <v>-2000</v>
      </c>
      <c r="F207" s="654">
        <v>-5626</v>
      </c>
      <c r="G207" s="571">
        <f t="shared" si="22"/>
        <v>-0.12611437268971518</v>
      </c>
    </row>
    <row r="208" spans="1:9" ht="13.95" customHeight="1" x14ac:dyDescent="0.25">
      <c r="A208" s="650">
        <v>45400</v>
      </c>
      <c r="B208" s="652"/>
      <c r="C208" s="652" t="s">
        <v>261</v>
      </c>
      <c r="D208" s="657">
        <v>-381.6</v>
      </c>
      <c r="E208" s="653">
        <v>-2000</v>
      </c>
      <c r="F208" s="654">
        <v>-5626</v>
      </c>
      <c r="G208" s="649">
        <f t="shared" si="22"/>
        <v>-0.12611437268971518</v>
      </c>
    </row>
    <row r="209" spans="1:7" ht="13.95" customHeight="1" x14ac:dyDescent="0.25">
      <c r="A209" s="650">
        <v>4541</v>
      </c>
      <c r="B209" s="652"/>
      <c r="C209" s="652" t="s">
        <v>262</v>
      </c>
      <c r="D209" s="653">
        <v>-5701.17</v>
      </c>
      <c r="E209" s="653">
        <v>-68250</v>
      </c>
      <c r="F209" s="654">
        <v>-65153</v>
      </c>
      <c r="G209" s="571">
        <f t="shared" si="22"/>
        <v>-1.4604923078302545</v>
      </c>
    </row>
    <row r="210" spans="1:7" ht="13.95" customHeight="1" x14ac:dyDescent="0.25">
      <c r="A210" s="650">
        <v>45420</v>
      </c>
      <c r="B210" s="652"/>
      <c r="C210" s="652" t="s">
        <v>263</v>
      </c>
      <c r="D210" s="657">
        <v>-18.68</v>
      </c>
      <c r="E210" s="657">
        <v>-900</v>
      </c>
      <c r="F210" s="659">
        <v>-523</v>
      </c>
      <c r="G210" s="649">
        <f t="shared" si="22"/>
        <v>-1.1723749896324392E-2</v>
      </c>
    </row>
    <row r="211" spans="1:7" ht="13.95" customHeight="1" x14ac:dyDescent="0.25">
      <c r="A211" s="650">
        <v>45430</v>
      </c>
      <c r="B211" s="652"/>
      <c r="C211" s="652" t="s">
        <v>264</v>
      </c>
      <c r="D211" s="653">
        <v>-5565.93</v>
      </c>
      <c r="E211" s="653">
        <v>-67000</v>
      </c>
      <c r="F211" s="654">
        <v>-64322</v>
      </c>
      <c r="G211" s="571">
        <f t="shared" si="22"/>
        <v>-1.4418643228133414</v>
      </c>
    </row>
    <row r="212" spans="1:7" ht="13.95" customHeight="1" x14ac:dyDescent="0.25">
      <c r="A212" s="650">
        <v>45440</v>
      </c>
      <c r="B212" s="652"/>
      <c r="C212" s="652" t="s">
        <v>265</v>
      </c>
      <c r="D212" s="657">
        <v>-116.56</v>
      </c>
      <c r="E212" s="657">
        <v>-350</v>
      </c>
      <c r="F212" s="659">
        <v>-308</v>
      </c>
      <c r="G212" s="649">
        <f t="shared" si="22"/>
        <v>-6.9042351205887437E-3</v>
      </c>
    </row>
    <row r="213" spans="1:7" ht="13.95" customHeight="1" x14ac:dyDescent="0.25">
      <c r="A213" s="650">
        <v>4550</v>
      </c>
      <c r="B213" s="652"/>
      <c r="C213" s="652" t="s">
        <v>266</v>
      </c>
      <c r="D213" s="653">
        <v>-3885.48</v>
      </c>
      <c r="E213" s="653">
        <v>-37500</v>
      </c>
      <c r="F213" s="654">
        <v>-45327</v>
      </c>
      <c r="G213" s="571">
        <f t="shared" ref="G213:G248" si="23">F213/$E$24</f>
        <v>-1.0160657964640454</v>
      </c>
    </row>
    <row r="214" spans="1:7" ht="13.95" customHeight="1" x14ac:dyDescent="0.3">
      <c r="A214" s="650">
        <v>45510</v>
      </c>
      <c r="B214" s="652"/>
      <c r="C214" s="652" t="s">
        <v>267</v>
      </c>
      <c r="D214" s="638"/>
      <c r="E214" s="638"/>
      <c r="F214" s="654">
        <v>-6788</v>
      </c>
      <c r="G214" s="649">
        <f t="shared" si="23"/>
        <v>-0.15216216882648179</v>
      </c>
    </row>
    <row r="215" spans="1:7" ht="13.95" customHeight="1" x14ac:dyDescent="0.25">
      <c r="A215" s="650">
        <v>45520</v>
      </c>
      <c r="B215" s="652"/>
      <c r="C215" s="652" t="s">
        <v>268</v>
      </c>
      <c r="D215" s="653">
        <v>-3885.48</v>
      </c>
      <c r="E215" s="653">
        <v>-37500</v>
      </c>
      <c r="F215" s="654">
        <v>-38539</v>
      </c>
      <c r="G215" s="571">
        <f t="shared" si="23"/>
        <v>-0.86390362763756356</v>
      </c>
    </row>
    <row r="216" spans="1:7" ht="13.95" customHeight="1" x14ac:dyDescent="0.25">
      <c r="A216" s="650">
        <v>4560</v>
      </c>
      <c r="B216" s="652"/>
      <c r="C216" s="652" t="s">
        <v>269</v>
      </c>
      <c r="D216" s="657">
        <v>-509.24</v>
      </c>
      <c r="E216" s="653">
        <v>-3600</v>
      </c>
      <c r="F216" s="654">
        <v>-3843</v>
      </c>
      <c r="G216" s="649">
        <f t="shared" si="23"/>
        <v>-8.6146024572800461E-2</v>
      </c>
    </row>
    <row r="217" spans="1:7" ht="13.95" customHeight="1" x14ac:dyDescent="0.25">
      <c r="A217" s="650">
        <v>45720</v>
      </c>
      <c r="B217" s="652"/>
      <c r="C217" s="652" t="s">
        <v>270</v>
      </c>
      <c r="D217" s="657">
        <v>-509.24</v>
      </c>
      <c r="E217" s="653">
        <v>-3600</v>
      </c>
      <c r="F217" s="654">
        <v>-3843</v>
      </c>
      <c r="G217" s="571">
        <f t="shared" si="23"/>
        <v>-8.6146024572800461E-2</v>
      </c>
    </row>
    <row r="218" spans="1:7" ht="13.95" customHeight="1" x14ac:dyDescent="0.25">
      <c r="A218" s="650">
        <v>4580</v>
      </c>
      <c r="B218" s="652"/>
      <c r="C218" s="652" t="s">
        <v>271</v>
      </c>
      <c r="D218" s="657">
        <v>-501.05</v>
      </c>
      <c r="E218" s="657">
        <v>0</v>
      </c>
      <c r="F218" s="654">
        <v>-17699</v>
      </c>
      <c r="G218" s="649">
        <f t="shared" si="23"/>
        <v>-0.39674693960811747</v>
      </c>
    </row>
    <row r="219" spans="1:7" ht="13.95" customHeight="1" x14ac:dyDescent="0.3">
      <c r="A219" s="650">
        <v>45800</v>
      </c>
      <c r="B219" s="652"/>
      <c r="C219" s="652" t="s">
        <v>271</v>
      </c>
      <c r="D219" s="657">
        <v>-501.05</v>
      </c>
      <c r="E219" s="638"/>
      <c r="F219" s="654">
        <v>-17699</v>
      </c>
      <c r="G219" s="571">
        <f t="shared" si="23"/>
        <v>-0.39674693960811747</v>
      </c>
    </row>
    <row r="220" spans="1:7" ht="13.95" customHeight="1" x14ac:dyDescent="0.25">
      <c r="A220" s="650">
        <v>4590</v>
      </c>
      <c r="B220" s="652"/>
      <c r="C220" s="652" t="s">
        <v>272</v>
      </c>
      <c r="D220" s="657">
        <v>-570.58000000000004</v>
      </c>
      <c r="E220" s="653">
        <v>-3000</v>
      </c>
      <c r="F220" s="654">
        <v>-5475</v>
      </c>
      <c r="G220" s="649">
        <f t="shared" si="23"/>
        <v>-0.12272950417280315</v>
      </c>
    </row>
    <row r="221" spans="1:7" ht="13.95" customHeight="1" x14ac:dyDescent="0.3">
      <c r="A221" s="650">
        <v>45930</v>
      </c>
      <c r="B221" s="652"/>
      <c r="C221" s="652" t="s">
        <v>273</v>
      </c>
      <c r="D221" s="638"/>
      <c r="E221" s="638"/>
      <c r="F221" s="659">
        <v>-971</v>
      </c>
      <c r="G221" s="571">
        <f t="shared" si="23"/>
        <v>-2.1766273708089839E-2</v>
      </c>
    </row>
    <row r="222" spans="1:7" ht="13.95" customHeight="1" x14ac:dyDescent="0.3">
      <c r="A222" s="650">
        <v>45940</v>
      </c>
      <c r="B222" s="652"/>
      <c r="C222" s="652" t="s">
        <v>274</v>
      </c>
      <c r="D222" s="638"/>
      <c r="E222" s="638"/>
      <c r="F222" s="659">
        <v>-98</v>
      </c>
      <c r="G222" s="649">
        <f t="shared" si="23"/>
        <v>-2.1968020838236913E-3</v>
      </c>
    </row>
    <row r="223" spans="1:7" ht="13.95" customHeight="1" x14ac:dyDescent="0.25">
      <c r="A223" s="650">
        <v>45950</v>
      </c>
      <c r="B223" s="652"/>
      <c r="C223" s="652" t="s">
        <v>275</v>
      </c>
      <c r="D223" s="657">
        <v>-570.58000000000004</v>
      </c>
      <c r="E223" s="653">
        <v>-3000</v>
      </c>
      <c r="F223" s="654">
        <v>-4407</v>
      </c>
      <c r="G223" s="571">
        <f t="shared" si="23"/>
        <v>-9.8788844728683739E-2</v>
      </c>
    </row>
    <row r="224" spans="1:7" ht="13.95" customHeight="1" x14ac:dyDescent="0.25">
      <c r="A224" s="650">
        <v>4601</v>
      </c>
      <c r="B224" s="652"/>
      <c r="C224" s="652" t="s">
        <v>276</v>
      </c>
      <c r="D224" s="653">
        <v>-2083.59</v>
      </c>
      <c r="E224" s="653">
        <v>-11000</v>
      </c>
      <c r="F224" s="654">
        <v>-13139</v>
      </c>
      <c r="G224" s="649">
        <f t="shared" si="23"/>
        <v>-0.29452839366693345</v>
      </c>
    </row>
    <row r="225" spans="1:7" ht="13.95" customHeight="1" x14ac:dyDescent="0.25">
      <c r="A225" s="650">
        <v>46000</v>
      </c>
      <c r="B225" s="652"/>
      <c r="C225" s="652" t="s">
        <v>276</v>
      </c>
      <c r="D225" s="653">
        <v>-1798.59</v>
      </c>
      <c r="E225" s="653">
        <v>-10000</v>
      </c>
      <c r="F225" s="654">
        <v>-12585</v>
      </c>
      <c r="G225" s="571">
        <f t="shared" si="23"/>
        <v>-0.28210973698899133</v>
      </c>
    </row>
    <row r="226" spans="1:7" ht="13.95" customHeight="1" x14ac:dyDescent="0.25">
      <c r="A226" s="650">
        <v>46020</v>
      </c>
      <c r="B226" s="652"/>
      <c r="C226" s="652" t="s">
        <v>277</v>
      </c>
      <c r="D226" s="657">
        <v>-285</v>
      </c>
      <c r="E226" s="653">
        <v>-1000</v>
      </c>
      <c r="F226" s="659">
        <v>-554</v>
      </c>
      <c r="G226" s="649">
        <f t="shared" si="23"/>
        <v>-1.2418656677942091E-2</v>
      </c>
    </row>
    <row r="227" spans="1:7" ht="13.95" customHeight="1" x14ac:dyDescent="0.25">
      <c r="A227" s="644">
        <v>480</v>
      </c>
      <c r="B227" s="652"/>
      <c r="C227" s="655" t="s">
        <v>18</v>
      </c>
      <c r="D227" s="647">
        <v>-276730.46999999997</v>
      </c>
      <c r="E227" s="647">
        <v>-890932</v>
      </c>
      <c r="F227" s="648">
        <v>-874007</v>
      </c>
      <c r="G227" s="571">
        <f t="shared" si="23"/>
        <v>-19.592044886494826</v>
      </c>
    </row>
    <row r="228" spans="1:7" ht="13.95" customHeight="1" x14ac:dyDescent="0.25">
      <c r="A228" s="650">
        <v>4800</v>
      </c>
      <c r="B228" s="652"/>
      <c r="C228" s="652" t="s">
        <v>278</v>
      </c>
      <c r="D228" s="653">
        <v>-276666.02</v>
      </c>
      <c r="E228" s="653">
        <v>-876532</v>
      </c>
      <c r="F228" s="654">
        <v>-860283</v>
      </c>
      <c r="G228" s="649">
        <f t="shared" si="23"/>
        <v>-19.28440292936833</v>
      </c>
    </row>
    <row r="229" spans="1:7" ht="13.95" customHeight="1" x14ac:dyDescent="0.25">
      <c r="A229" s="650">
        <v>48200</v>
      </c>
      <c r="B229" s="652"/>
      <c r="C229" s="662" t="s">
        <v>279</v>
      </c>
      <c r="D229" s="653">
        <v>-256910.52</v>
      </c>
      <c r="E229" s="653">
        <v>-770732</v>
      </c>
      <c r="F229" s="654">
        <v>-770732</v>
      </c>
      <c r="G229" s="571">
        <f t="shared" si="23"/>
        <v>-17.276996568057154</v>
      </c>
    </row>
    <row r="230" spans="1:7" ht="13.95" customHeight="1" x14ac:dyDescent="0.25">
      <c r="A230" s="650">
        <v>48600</v>
      </c>
      <c r="B230" s="652"/>
      <c r="C230" s="662" t="s">
        <v>280</v>
      </c>
      <c r="D230" s="653">
        <v>-19755.5</v>
      </c>
      <c r="E230" s="653">
        <v>-105800</v>
      </c>
      <c r="F230" s="654">
        <v>-89552</v>
      </c>
      <c r="G230" s="649">
        <f t="shared" si="23"/>
        <v>-2.0074287776589714</v>
      </c>
    </row>
    <row r="231" spans="1:7" ht="13.95" customHeight="1" x14ac:dyDescent="0.25">
      <c r="A231" s="650">
        <v>4900</v>
      </c>
      <c r="B231" s="652"/>
      <c r="C231" s="652" t="s">
        <v>18</v>
      </c>
      <c r="D231" s="657">
        <v>-64.45</v>
      </c>
      <c r="E231" s="653">
        <v>-14400</v>
      </c>
      <c r="F231" s="654">
        <v>-13724</v>
      </c>
      <c r="G231" s="571">
        <f t="shared" si="23"/>
        <v>-0.30764195712649323</v>
      </c>
    </row>
    <row r="232" spans="1:7" ht="13.95" customHeight="1" x14ac:dyDescent="0.3">
      <c r="A232" s="650">
        <v>49220</v>
      </c>
      <c r="B232" s="652"/>
      <c r="C232" s="662" t="s">
        <v>281</v>
      </c>
      <c r="D232" s="638"/>
      <c r="E232" s="653">
        <v>-14000</v>
      </c>
      <c r="F232" s="654">
        <v>-13135</v>
      </c>
      <c r="G232" s="649">
        <f t="shared" si="23"/>
        <v>-0.29443872827575696</v>
      </c>
    </row>
    <row r="233" spans="1:7" ht="13.95" customHeight="1" x14ac:dyDescent="0.25">
      <c r="A233" s="650">
        <v>49490</v>
      </c>
      <c r="B233" s="652"/>
      <c r="C233" s="662" t="s">
        <v>35</v>
      </c>
      <c r="D233" s="657">
        <v>-64.45</v>
      </c>
      <c r="E233" s="657">
        <v>-400</v>
      </c>
      <c r="F233" s="659">
        <v>-589</v>
      </c>
      <c r="G233" s="571">
        <f t="shared" si="23"/>
        <v>-1.3203228850736267E-2</v>
      </c>
    </row>
    <row r="234" spans="1:7" ht="13.95" customHeight="1" x14ac:dyDescent="0.25">
      <c r="A234" s="644">
        <v>5</v>
      </c>
      <c r="B234" s="652"/>
      <c r="C234" s="646" t="s">
        <v>282</v>
      </c>
      <c r="D234" s="647">
        <v>-1432089.73</v>
      </c>
      <c r="E234" s="647">
        <v>-4919749</v>
      </c>
      <c r="F234" s="648">
        <v>-4797955</v>
      </c>
      <c r="G234" s="649">
        <f t="shared" si="23"/>
        <v>-107.55262798053366</v>
      </c>
    </row>
    <row r="235" spans="1:7" ht="13.95" customHeight="1" x14ac:dyDescent="0.25">
      <c r="A235" s="644">
        <v>60</v>
      </c>
      <c r="B235" s="652"/>
      <c r="C235" s="646" t="s">
        <v>128</v>
      </c>
      <c r="D235" s="656">
        <v>-60</v>
      </c>
      <c r="E235" s="656">
        <v>0</v>
      </c>
      <c r="F235" s="666">
        <v>-67</v>
      </c>
      <c r="G235" s="571">
        <f t="shared" si="23"/>
        <v>-1.5018953022059929E-3</v>
      </c>
    </row>
    <row r="236" spans="1:7" ht="13.95" customHeight="1" x14ac:dyDescent="0.25">
      <c r="A236" s="644">
        <v>630</v>
      </c>
      <c r="B236" s="652"/>
      <c r="C236" s="652" t="s">
        <v>311</v>
      </c>
      <c r="D236" s="656">
        <v>-60</v>
      </c>
      <c r="E236" s="656">
        <v>0</v>
      </c>
      <c r="F236" s="666">
        <v>-67</v>
      </c>
      <c r="G236" s="649">
        <f t="shared" si="23"/>
        <v>-1.5018953022059929E-3</v>
      </c>
    </row>
    <row r="237" spans="1:7" ht="13.95" customHeight="1" x14ac:dyDescent="0.3">
      <c r="A237" s="650">
        <v>63200</v>
      </c>
      <c r="B237" s="652"/>
      <c r="C237" s="652" t="s">
        <v>312</v>
      </c>
      <c r="D237" s="657">
        <v>-60</v>
      </c>
      <c r="E237" s="638"/>
      <c r="F237" s="659">
        <v>-67</v>
      </c>
      <c r="G237" s="571">
        <f t="shared" si="23"/>
        <v>-1.5018953022059929E-3</v>
      </c>
    </row>
    <row r="238" spans="1:7" ht="13.95" customHeight="1" x14ac:dyDescent="0.25">
      <c r="A238" s="644">
        <v>6</v>
      </c>
      <c r="B238" s="652"/>
      <c r="C238" s="655" t="s">
        <v>283</v>
      </c>
      <c r="D238" s="647">
        <v>-1432149.73</v>
      </c>
      <c r="E238" s="647">
        <v>-4919749</v>
      </c>
      <c r="F238" s="648">
        <v>-4798022</v>
      </c>
      <c r="G238" s="649">
        <f t="shared" si="23"/>
        <v>-107.55412987583586</v>
      </c>
    </row>
    <row r="239" spans="1:7" ht="13.95" customHeight="1" x14ac:dyDescent="0.25">
      <c r="A239" s="644">
        <v>71</v>
      </c>
      <c r="B239" s="652"/>
      <c r="C239" s="655" t="s">
        <v>313</v>
      </c>
      <c r="D239" s="656">
        <v>0</v>
      </c>
      <c r="E239" s="656">
        <v>0</v>
      </c>
      <c r="F239" s="666">
        <v>-35</v>
      </c>
      <c r="G239" s="571">
        <f t="shared" si="23"/>
        <v>-7.8457217279417543E-4</v>
      </c>
    </row>
    <row r="240" spans="1:7" ht="13.95" customHeight="1" x14ac:dyDescent="0.25">
      <c r="A240" s="644">
        <v>710</v>
      </c>
      <c r="B240" s="645"/>
      <c r="C240" s="652" t="s">
        <v>314</v>
      </c>
      <c r="D240" s="656">
        <v>0</v>
      </c>
      <c r="E240" s="656">
        <v>0</v>
      </c>
      <c r="F240" s="666">
        <v>-35</v>
      </c>
      <c r="G240" s="649">
        <f t="shared" si="23"/>
        <v>-7.8457217279417543E-4</v>
      </c>
    </row>
    <row r="241" spans="1:9" ht="13.95" customHeight="1" x14ac:dyDescent="0.3">
      <c r="A241" s="650">
        <v>71500</v>
      </c>
      <c r="B241" s="651"/>
      <c r="C241" s="652" t="s">
        <v>315</v>
      </c>
      <c r="D241" s="638"/>
      <c r="E241" s="638"/>
      <c r="F241" s="659">
        <v>-35</v>
      </c>
      <c r="G241" s="571">
        <f t="shared" si="23"/>
        <v>-7.8457217279417543E-4</v>
      </c>
    </row>
    <row r="242" spans="1:9" ht="13.95" customHeight="1" x14ac:dyDescent="0.25">
      <c r="A242" s="644">
        <v>7</v>
      </c>
      <c r="B242" s="645"/>
      <c r="C242" s="646" t="s">
        <v>284</v>
      </c>
      <c r="D242" s="647">
        <v>-1432149.73</v>
      </c>
      <c r="E242" s="647">
        <v>-4919749</v>
      </c>
      <c r="F242" s="648">
        <v>-4798057</v>
      </c>
      <c r="G242" s="649">
        <f t="shared" si="23"/>
        <v>-107.55491444800866</v>
      </c>
    </row>
    <row r="243" spans="1:9" ht="13.95" customHeight="1" x14ac:dyDescent="0.25">
      <c r="A243" s="644">
        <v>8</v>
      </c>
      <c r="B243" s="645"/>
      <c r="C243" s="646" t="s">
        <v>285</v>
      </c>
      <c r="D243" s="647">
        <v>-1432149.73</v>
      </c>
      <c r="E243" s="647">
        <v>-4919749</v>
      </c>
      <c r="F243" s="648">
        <v>-4798057</v>
      </c>
      <c r="G243" s="571">
        <f t="shared" si="23"/>
        <v>-107.55491444800866</v>
      </c>
    </row>
    <row r="244" spans="1:9" ht="13.95" customHeight="1" x14ac:dyDescent="0.25">
      <c r="A244" s="644">
        <v>91</v>
      </c>
      <c r="B244" s="645"/>
      <c r="C244" s="646" t="s">
        <v>286</v>
      </c>
      <c r="D244" s="647">
        <v>-56492.08</v>
      </c>
      <c r="E244" s="647">
        <v>-140771</v>
      </c>
      <c r="F244" s="648">
        <v>-240207</v>
      </c>
      <c r="G244" s="649">
        <f t="shared" si="23"/>
        <v>-5.3845636545820144</v>
      </c>
    </row>
    <row r="245" spans="1:9" ht="13.95" customHeight="1" x14ac:dyDescent="0.25">
      <c r="A245" s="644">
        <v>921</v>
      </c>
      <c r="B245" s="645"/>
      <c r="C245" s="646" t="s">
        <v>15</v>
      </c>
      <c r="D245" s="647">
        <v>-56492.08</v>
      </c>
      <c r="E245" s="647">
        <v>-140771</v>
      </c>
      <c r="F245" s="648">
        <v>-240207</v>
      </c>
      <c r="G245" s="571">
        <f t="shared" si="23"/>
        <v>-5.3845636545820144</v>
      </c>
      <c r="H245" s="658">
        <f>F245/F149</f>
        <v>3.4452515003331845E-2</v>
      </c>
      <c r="I245" s="157" t="s">
        <v>316</v>
      </c>
    </row>
    <row r="246" spans="1:9" ht="13.95" customHeight="1" x14ac:dyDescent="0.25">
      <c r="A246" s="650">
        <v>92100</v>
      </c>
      <c r="B246" s="651"/>
      <c r="C246" s="652" t="s">
        <v>287</v>
      </c>
      <c r="D246" s="653">
        <v>-56492.08</v>
      </c>
      <c r="E246" s="653">
        <v>-140082</v>
      </c>
      <c r="F246" s="654">
        <v>-239475</v>
      </c>
      <c r="G246" s="649">
        <f t="shared" si="23"/>
        <v>-5.3681548879967185</v>
      </c>
    </row>
    <row r="247" spans="1:9" ht="13.95" customHeight="1" x14ac:dyDescent="0.3">
      <c r="A247" s="650">
        <v>92284</v>
      </c>
      <c r="B247" s="651"/>
      <c r="C247" s="652" t="s">
        <v>317</v>
      </c>
      <c r="D247" s="638"/>
      <c r="E247" s="657">
        <v>-688</v>
      </c>
      <c r="F247" s="659">
        <v>-732</v>
      </c>
      <c r="G247" s="571">
        <f t="shared" si="23"/>
        <v>-1.6408766585295324E-2</v>
      </c>
    </row>
    <row r="248" spans="1:9" ht="34.200000000000003" customHeight="1" x14ac:dyDescent="0.25">
      <c r="A248" s="644">
        <v>9</v>
      </c>
      <c r="B248" s="645"/>
      <c r="C248" s="646" t="s">
        <v>288</v>
      </c>
      <c r="D248" s="647">
        <v>-1488641.81</v>
      </c>
      <c r="E248" s="647">
        <v>-5060519</v>
      </c>
      <c r="F248" s="648">
        <v>-5038264</v>
      </c>
      <c r="G248" s="649">
        <f t="shared" si="23"/>
        <v>-112.93947810259067</v>
      </c>
    </row>
    <row r="249" spans="1:9" ht="13.95" customHeight="1" x14ac:dyDescent="0.25">
      <c r="A249" s="644"/>
      <c r="B249" s="645"/>
      <c r="C249" s="646"/>
      <c r="D249" s="647"/>
      <c r="E249" s="647"/>
      <c r="F249" s="648"/>
    </row>
    <row r="250" spans="1:9" ht="13.95" customHeight="1" x14ac:dyDescent="0.25">
      <c r="A250" s="644"/>
      <c r="B250" s="645"/>
      <c r="C250" s="646"/>
      <c r="D250" s="647"/>
      <c r="E250" s="647"/>
      <c r="F250" s="648"/>
      <c r="G250" s="649"/>
    </row>
    <row r="251" spans="1:9" ht="13.95" customHeight="1" x14ac:dyDescent="0.25">
      <c r="A251" s="644"/>
      <c r="B251" s="645"/>
      <c r="C251" s="646"/>
      <c r="D251" s="647"/>
      <c r="E251" s="647"/>
      <c r="F251" s="648"/>
    </row>
    <row r="252" spans="1:9" ht="13.95" customHeight="1" x14ac:dyDescent="0.3">
      <c r="A252" s="636"/>
      <c r="B252" s="555"/>
      <c r="C252" s="637"/>
      <c r="D252" s="638"/>
      <c r="E252" s="638"/>
      <c r="F252" s="639"/>
      <c r="G252" s="649"/>
    </row>
    <row r="253" spans="1:9" ht="13.95" customHeight="1" x14ac:dyDescent="0.25">
      <c r="A253" s="640">
        <v>14120953</v>
      </c>
      <c r="B253" s="641"/>
      <c r="C253" s="642" t="s">
        <v>318</v>
      </c>
      <c r="D253" s="733" t="s">
        <v>319</v>
      </c>
      <c r="E253" s="733"/>
      <c r="F253" s="733"/>
    </row>
    <row r="254" spans="1:9" ht="13.95" customHeight="1" x14ac:dyDescent="0.25">
      <c r="A254" s="644">
        <v>30</v>
      </c>
      <c r="B254" s="645"/>
      <c r="C254" s="646" t="s">
        <v>51</v>
      </c>
      <c r="D254" s="647">
        <v>160810.17000000001</v>
      </c>
      <c r="E254" s="647">
        <v>740775</v>
      </c>
      <c r="F254" s="648">
        <v>758924</v>
      </c>
      <c r="G254" s="649">
        <f t="shared" ref="G254:G317" si="24">F254/$F$23</f>
        <v>5321.8187249474922</v>
      </c>
    </row>
    <row r="255" spans="1:9" ht="13.95" customHeight="1" x14ac:dyDescent="0.25">
      <c r="A255" s="644">
        <v>321</v>
      </c>
      <c r="B255" s="645"/>
      <c r="C255" s="646" t="s">
        <v>214</v>
      </c>
      <c r="D255" s="647">
        <v>120158.88</v>
      </c>
      <c r="E255" s="647">
        <v>582000</v>
      </c>
      <c r="F255" s="648">
        <v>593308</v>
      </c>
      <c r="G255" s="571">
        <f t="shared" si="24"/>
        <v>4160.4661653355888</v>
      </c>
    </row>
    <row r="256" spans="1:9" ht="13.95" customHeight="1" x14ac:dyDescent="0.25">
      <c r="A256" s="650">
        <v>3210</v>
      </c>
      <c r="B256" s="651"/>
      <c r="C256" s="652" t="s">
        <v>291</v>
      </c>
      <c r="D256" s="657">
        <v>0</v>
      </c>
      <c r="E256" s="657">
        <v>0</v>
      </c>
      <c r="F256" s="659">
        <v>-41</v>
      </c>
      <c r="G256" s="649">
        <f t="shared" si="24"/>
        <v>-0.28750516220708155</v>
      </c>
    </row>
    <row r="257" spans="1:17" ht="13.95" customHeight="1" x14ac:dyDescent="0.3">
      <c r="A257" s="650">
        <v>32200</v>
      </c>
      <c r="B257" s="651"/>
      <c r="C257" s="652" t="s">
        <v>292</v>
      </c>
      <c r="D257" s="638"/>
      <c r="E257" s="638"/>
      <c r="F257" s="659">
        <v>-41</v>
      </c>
      <c r="G257" s="571">
        <f t="shared" si="24"/>
        <v>-0.28750516220708155</v>
      </c>
    </row>
    <row r="258" spans="1:17" ht="13.95" customHeight="1" x14ac:dyDescent="0.25">
      <c r="A258" s="650">
        <v>3252</v>
      </c>
      <c r="B258" s="651"/>
      <c r="C258" s="652" t="s">
        <v>215</v>
      </c>
      <c r="D258" s="653">
        <v>120158.88</v>
      </c>
      <c r="E258" s="653">
        <v>582000</v>
      </c>
      <c r="F258" s="654">
        <v>593349</v>
      </c>
      <c r="G258" s="649">
        <f t="shared" si="24"/>
        <v>4160.7536704977965</v>
      </c>
    </row>
    <row r="259" spans="1:17" ht="13.95" customHeight="1" x14ac:dyDescent="0.25">
      <c r="A259" s="650">
        <v>32570</v>
      </c>
      <c r="B259" s="651"/>
      <c r="C259" s="652" t="s">
        <v>216</v>
      </c>
      <c r="D259" s="653">
        <v>120158.88</v>
      </c>
      <c r="E259" s="653">
        <v>582000</v>
      </c>
      <c r="F259" s="654">
        <v>593349</v>
      </c>
      <c r="G259" s="571">
        <f t="shared" si="24"/>
        <v>4160.7536704977965</v>
      </c>
    </row>
    <row r="260" spans="1:17" ht="13.95" customHeight="1" x14ac:dyDescent="0.25">
      <c r="A260" s="644">
        <v>330</v>
      </c>
      <c r="B260" s="645"/>
      <c r="C260" s="646" t="s">
        <v>217</v>
      </c>
      <c r="D260" s="656">
        <v>0</v>
      </c>
      <c r="E260" s="647">
        <v>5775</v>
      </c>
      <c r="F260" s="648">
        <v>15125</v>
      </c>
      <c r="G260" s="649">
        <f t="shared" si="24"/>
        <v>106.06135557029533</v>
      </c>
    </row>
    <row r="261" spans="1:17" ht="13.95" customHeight="1" x14ac:dyDescent="0.3">
      <c r="A261" s="650">
        <v>33300</v>
      </c>
      <c r="B261" s="651"/>
      <c r="C261" s="652" t="s">
        <v>218</v>
      </c>
      <c r="D261" s="638"/>
      <c r="E261" s="653">
        <v>5775</v>
      </c>
      <c r="F261" s="654">
        <v>15125</v>
      </c>
      <c r="G261" s="571">
        <f t="shared" si="24"/>
        <v>106.06135557029533</v>
      </c>
    </row>
    <row r="262" spans="1:17" ht="13.95" customHeight="1" x14ac:dyDescent="0.25">
      <c r="A262" s="644">
        <v>340</v>
      </c>
      <c r="B262" s="645"/>
      <c r="C262" s="646" t="s">
        <v>219</v>
      </c>
      <c r="D262" s="647">
        <v>40651.29</v>
      </c>
      <c r="E262" s="647">
        <v>153000</v>
      </c>
      <c r="F262" s="648">
        <v>150491</v>
      </c>
      <c r="G262" s="649">
        <f t="shared" si="24"/>
        <v>1055.2912040416077</v>
      </c>
    </row>
    <row r="263" spans="1:17" ht="13.95" customHeight="1" x14ac:dyDescent="0.25">
      <c r="A263" s="650">
        <v>3400</v>
      </c>
      <c r="B263" s="651"/>
      <c r="C263" s="652" t="s">
        <v>220</v>
      </c>
      <c r="D263" s="653">
        <v>40651.29</v>
      </c>
      <c r="E263" s="653">
        <v>153000</v>
      </c>
      <c r="F263" s="654">
        <v>150491</v>
      </c>
      <c r="G263" s="571">
        <f t="shared" si="24"/>
        <v>1055.2912040416077</v>
      </c>
    </row>
    <row r="264" spans="1:17" ht="13.95" customHeight="1" x14ac:dyDescent="0.25">
      <c r="A264" s="650">
        <v>34000</v>
      </c>
      <c r="B264" s="651"/>
      <c r="C264" s="652" t="s">
        <v>221</v>
      </c>
      <c r="D264" s="653">
        <v>40651.29</v>
      </c>
      <c r="E264" s="653">
        <v>153000</v>
      </c>
      <c r="F264" s="654">
        <v>150491</v>
      </c>
      <c r="G264" s="649">
        <f t="shared" si="24"/>
        <v>1055.2912040416077</v>
      </c>
    </row>
    <row r="265" spans="1:17" ht="13.95" customHeight="1" x14ac:dyDescent="0.25">
      <c r="A265" s="644">
        <v>40</v>
      </c>
      <c r="B265" s="645"/>
      <c r="C265" s="646" t="s">
        <v>57</v>
      </c>
      <c r="D265" s="647">
        <v>-613723.21</v>
      </c>
      <c r="E265" s="647">
        <v>-2226055</v>
      </c>
      <c r="F265" s="648">
        <v>-2170795</v>
      </c>
      <c r="G265" s="571">
        <f t="shared" si="24"/>
        <v>-15222.311429105406</v>
      </c>
    </row>
    <row r="266" spans="1:17" ht="13.95" customHeight="1" x14ac:dyDescent="0.25">
      <c r="A266" s="644">
        <v>400</v>
      </c>
      <c r="B266" s="645"/>
      <c r="C266" s="646" t="s">
        <v>11</v>
      </c>
      <c r="D266" s="647">
        <v>-501008.51</v>
      </c>
      <c r="E266" s="647">
        <v>-1742440</v>
      </c>
      <c r="F266" s="648">
        <v>-1675186</v>
      </c>
      <c r="G266" s="649">
        <f t="shared" si="24"/>
        <v>-11746.942016025174</v>
      </c>
      <c r="I266" s="361">
        <f>F268+F276+F279</f>
        <v>-1675186</v>
      </c>
    </row>
    <row r="267" spans="1:17" ht="13.95" customHeight="1" x14ac:dyDescent="0.25">
      <c r="A267" s="650">
        <v>4000</v>
      </c>
      <c r="B267" s="651"/>
      <c r="C267" s="652" t="s">
        <v>223</v>
      </c>
      <c r="D267" s="653">
        <v>-413778.64</v>
      </c>
      <c r="E267" s="653">
        <v>-1434876</v>
      </c>
      <c r="F267" s="654">
        <v>-1380760</v>
      </c>
      <c r="G267" s="571">
        <f t="shared" si="24"/>
        <v>-9682.3323846109743</v>
      </c>
    </row>
    <row r="268" spans="1:17" ht="13.95" customHeight="1" x14ac:dyDescent="0.25">
      <c r="A268" s="650">
        <v>4001</v>
      </c>
      <c r="B268" s="651"/>
      <c r="C268" s="646" t="s">
        <v>224</v>
      </c>
      <c r="D268" s="653">
        <v>-418840.73</v>
      </c>
      <c r="E268" s="653">
        <v>-1457648</v>
      </c>
      <c r="F268" s="654">
        <v>-1420198</v>
      </c>
      <c r="G268" s="649">
        <f t="shared" si="24"/>
        <v>-9958.8843013700698</v>
      </c>
    </row>
    <row r="269" spans="1:17" ht="13.95" customHeight="1" x14ac:dyDescent="0.3">
      <c r="A269" s="650">
        <v>40000</v>
      </c>
      <c r="B269" s="651"/>
      <c r="C269" s="652" t="s">
        <v>225</v>
      </c>
      <c r="D269" s="638"/>
      <c r="E269" s="653">
        <v>-41197</v>
      </c>
      <c r="F269" s="654">
        <v>-40587</v>
      </c>
      <c r="G269" s="571">
        <f t="shared" si="24"/>
        <v>-284.60907362192245</v>
      </c>
      <c r="Q269" s="658">
        <f>(F271+F272+F273+F274)/(F269+F270+F271+F272+F273+F274)</f>
        <v>0.13966448082895819</v>
      </c>
    </row>
    <row r="270" spans="1:17" ht="13.95" customHeight="1" x14ac:dyDescent="0.25">
      <c r="A270" s="650">
        <v>40001</v>
      </c>
      <c r="B270" s="651"/>
      <c r="C270" s="652" t="s">
        <v>226</v>
      </c>
      <c r="D270" s="653">
        <v>-309568.46999999997</v>
      </c>
      <c r="E270" s="653">
        <v>-970791</v>
      </c>
      <c r="F270" s="654">
        <v>-954422</v>
      </c>
      <c r="G270" s="649">
        <f t="shared" si="24"/>
        <v>-6692.7134615611512</v>
      </c>
    </row>
    <row r="271" spans="1:17" ht="13.95" customHeight="1" x14ac:dyDescent="0.3">
      <c r="A271" s="650">
        <v>40020</v>
      </c>
      <c r="B271" s="651"/>
      <c r="C271" s="652" t="s">
        <v>227</v>
      </c>
      <c r="D271" s="638"/>
      <c r="E271" s="638"/>
      <c r="F271" s="654">
        <v>-1358</v>
      </c>
      <c r="G271" s="571">
        <f t="shared" si="24"/>
        <v>-9.5227319579808967</v>
      </c>
    </row>
    <row r="272" spans="1:17" ht="13.95" customHeight="1" x14ac:dyDescent="0.25">
      <c r="A272" s="650">
        <v>40041</v>
      </c>
      <c r="B272" s="651"/>
      <c r="C272" s="652" t="s">
        <v>228</v>
      </c>
      <c r="D272" s="653">
        <v>-4584.99</v>
      </c>
      <c r="E272" s="653">
        <v>-40000</v>
      </c>
      <c r="F272" s="654">
        <v>-36216</v>
      </c>
      <c r="G272" s="649">
        <f t="shared" si="24"/>
        <v>-253.95821840223576</v>
      </c>
    </row>
    <row r="273" spans="1:8" ht="13.95" customHeight="1" x14ac:dyDescent="0.3">
      <c r="A273" s="650">
        <v>40042</v>
      </c>
      <c r="B273" s="651"/>
      <c r="C273" s="652" t="s">
        <v>295</v>
      </c>
      <c r="D273" s="638"/>
      <c r="E273" s="638"/>
      <c r="F273" s="654">
        <v>-1458</v>
      </c>
      <c r="G273" s="571">
        <f t="shared" si="24"/>
        <v>-10.223964060924999</v>
      </c>
    </row>
    <row r="274" spans="1:8" ht="13.95" customHeight="1" x14ac:dyDescent="0.25">
      <c r="A274" s="650">
        <v>40050</v>
      </c>
      <c r="B274" s="651"/>
      <c r="C274" s="652" t="s">
        <v>229</v>
      </c>
      <c r="D274" s="653">
        <v>-24181.439999999999</v>
      </c>
      <c r="E274" s="653">
        <v>-127000</v>
      </c>
      <c r="F274" s="654">
        <v>-122495</v>
      </c>
      <c r="G274" s="649">
        <f t="shared" si="24"/>
        <v>-858.97426450137698</v>
      </c>
    </row>
    <row r="275" spans="1:8" ht="13.95" customHeight="1" x14ac:dyDescent="0.25">
      <c r="A275" s="650">
        <v>40250</v>
      </c>
      <c r="B275" s="651"/>
      <c r="C275" s="652" t="s">
        <v>230</v>
      </c>
      <c r="D275" s="653">
        <v>-80505.83</v>
      </c>
      <c r="E275" s="653">
        <v>-278660</v>
      </c>
      <c r="F275" s="654">
        <v>-263660</v>
      </c>
      <c r="G275" s="571">
        <f t="shared" si="24"/>
        <v>-1848.8685626224178</v>
      </c>
    </row>
    <row r="276" spans="1:8" ht="13.95" customHeight="1" x14ac:dyDescent="0.25">
      <c r="A276" s="650">
        <v>4290</v>
      </c>
      <c r="B276" s="651"/>
      <c r="C276" s="646" t="s">
        <v>231</v>
      </c>
      <c r="D276" s="653">
        <v>5062.09</v>
      </c>
      <c r="E276" s="653">
        <v>22772</v>
      </c>
      <c r="F276" s="654">
        <v>39437</v>
      </c>
      <c r="G276" s="649">
        <f t="shared" si="24"/>
        <v>276.54490443806526</v>
      </c>
    </row>
    <row r="277" spans="1:8" ht="13.95" customHeight="1" x14ac:dyDescent="0.25">
      <c r="A277" s="650">
        <v>42900</v>
      </c>
      <c r="B277" s="651"/>
      <c r="C277" s="652" t="s">
        <v>232</v>
      </c>
      <c r="D277" s="653">
        <v>5062.09</v>
      </c>
      <c r="E277" s="653">
        <v>22772</v>
      </c>
      <c r="F277" s="654">
        <v>36638</v>
      </c>
      <c r="G277" s="571">
        <f t="shared" si="24"/>
        <v>256.9174178766599</v>
      </c>
    </row>
    <row r="278" spans="1:8" ht="13.95" customHeight="1" x14ac:dyDescent="0.3">
      <c r="A278" s="650">
        <v>42940</v>
      </c>
      <c r="B278" s="651"/>
      <c r="C278" s="652" t="s">
        <v>296</v>
      </c>
      <c r="D278" s="638"/>
      <c r="E278" s="638"/>
      <c r="F278" s="654">
        <v>2800</v>
      </c>
      <c r="G278" s="649">
        <f t="shared" si="24"/>
        <v>19.634498882434841</v>
      </c>
    </row>
    <row r="279" spans="1:8" ht="13.95" customHeight="1" x14ac:dyDescent="0.25">
      <c r="A279" s="650">
        <v>4100</v>
      </c>
      <c r="B279" s="651"/>
      <c r="C279" s="646" t="s">
        <v>233</v>
      </c>
      <c r="D279" s="653">
        <v>-87229.87</v>
      </c>
      <c r="E279" s="653">
        <v>-307564</v>
      </c>
      <c r="F279" s="654">
        <v>-294425</v>
      </c>
      <c r="G279" s="571">
        <f t="shared" si="24"/>
        <v>-2064.6026190931707</v>
      </c>
      <c r="H279" s="658">
        <f>F279/F268</f>
        <v>0.20731264232170443</v>
      </c>
    </row>
    <row r="280" spans="1:8" ht="13.95" customHeight="1" x14ac:dyDescent="0.25">
      <c r="A280" s="650">
        <v>4101</v>
      </c>
      <c r="B280" s="651"/>
      <c r="C280" s="652" t="s">
        <v>234</v>
      </c>
      <c r="D280" s="653">
        <v>-69852.84</v>
      </c>
      <c r="E280" s="653">
        <v>-246343</v>
      </c>
      <c r="F280" s="654">
        <v>-241016</v>
      </c>
      <c r="G280" s="649">
        <f t="shared" si="24"/>
        <v>-1690.0815652317553</v>
      </c>
    </row>
    <row r="281" spans="1:8" ht="13.95" customHeight="1" x14ac:dyDescent="0.25">
      <c r="A281" s="650">
        <v>41000</v>
      </c>
      <c r="B281" s="651"/>
      <c r="C281" s="652" t="s">
        <v>235</v>
      </c>
      <c r="D281" s="653">
        <v>-69852.84</v>
      </c>
      <c r="E281" s="653">
        <v>-246343</v>
      </c>
      <c r="F281" s="654">
        <v>-241016</v>
      </c>
      <c r="G281" s="571">
        <f t="shared" si="24"/>
        <v>-1690.0815652317553</v>
      </c>
    </row>
    <row r="282" spans="1:8" ht="13.95" customHeight="1" x14ac:dyDescent="0.25">
      <c r="A282" s="650">
        <v>4200</v>
      </c>
      <c r="B282" s="651"/>
      <c r="C282" s="652" t="s">
        <v>236</v>
      </c>
      <c r="D282" s="653">
        <v>-17377.03</v>
      </c>
      <c r="E282" s="653">
        <v>-61221</v>
      </c>
      <c r="F282" s="654">
        <v>-53409</v>
      </c>
      <c r="G282" s="649">
        <f t="shared" si="24"/>
        <v>-374.52105386141511</v>
      </c>
    </row>
    <row r="283" spans="1:8" ht="13.95" customHeight="1" x14ac:dyDescent="0.25">
      <c r="A283" s="650">
        <v>42000</v>
      </c>
      <c r="B283" s="651"/>
      <c r="C283" s="652" t="s">
        <v>237</v>
      </c>
      <c r="D283" s="653">
        <v>-6332.16</v>
      </c>
      <c r="E283" s="653">
        <v>-22302</v>
      </c>
      <c r="F283" s="654">
        <v>-18575</v>
      </c>
      <c r="G283" s="571">
        <f t="shared" si="24"/>
        <v>-130.25386312186683</v>
      </c>
    </row>
    <row r="284" spans="1:8" ht="13.95" customHeight="1" x14ac:dyDescent="0.25">
      <c r="A284" s="650">
        <v>42100</v>
      </c>
      <c r="B284" s="651"/>
      <c r="C284" s="652" t="s">
        <v>238</v>
      </c>
      <c r="D284" s="653">
        <v>-7819.91</v>
      </c>
      <c r="E284" s="653">
        <v>-27695</v>
      </c>
      <c r="F284" s="654">
        <v>-23900</v>
      </c>
      <c r="G284" s="649">
        <f t="shared" si="24"/>
        <v>-167.59447260364024</v>
      </c>
    </row>
    <row r="285" spans="1:8" ht="13.95" customHeight="1" x14ac:dyDescent="0.25">
      <c r="A285" s="650">
        <v>42200</v>
      </c>
      <c r="B285" s="651"/>
      <c r="C285" s="652" t="s">
        <v>239</v>
      </c>
      <c r="D285" s="653">
        <v>-3224.96</v>
      </c>
      <c r="E285" s="653">
        <v>-11224</v>
      </c>
      <c r="F285" s="654">
        <v>-10935</v>
      </c>
      <c r="G285" s="571">
        <f t="shared" si="24"/>
        <v>-76.679730456937492</v>
      </c>
    </row>
    <row r="286" spans="1:8" ht="13.95" customHeight="1" x14ac:dyDescent="0.25">
      <c r="A286" s="644">
        <v>430</v>
      </c>
      <c r="B286" s="645"/>
      <c r="C286" s="646" t="s">
        <v>13</v>
      </c>
      <c r="D286" s="647">
        <v>-100450.27</v>
      </c>
      <c r="E286" s="647">
        <v>-412995</v>
      </c>
      <c r="F286" s="648">
        <v>-416925</v>
      </c>
      <c r="G286" s="649">
        <f t="shared" si="24"/>
        <v>-2923.6119451996947</v>
      </c>
    </row>
    <row r="287" spans="1:8" ht="13.95" customHeight="1" x14ac:dyDescent="0.25">
      <c r="A287" s="650">
        <v>4340</v>
      </c>
      <c r="B287" s="651"/>
      <c r="C287" s="652" t="s">
        <v>240</v>
      </c>
      <c r="D287" s="653">
        <v>-100450.27</v>
      </c>
      <c r="E287" s="653">
        <v>-412995</v>
      </c>
      <c r="F287" s="654">
        <v>-416925</v>
      </c>
      <c r="G287" s="571">
        <f t="shared" si="24"/>
        <v>-2923.6119451996947</v>
      </c>
    </row>
    <row r="288" spans="1:8" ht="13.95" customHeight="1" x14ac:dyDescent="0.25">
      <c r="A288" s="650">
        <v>43400</v>
      </c>
      <c r="B288" s="651"/>
      <c r="C288" s="652" t="s">
        <v>241</v>
      </c>
      <c r="D288" s="657">
        <v>-116.42</v>
      </c>
      <c r="E288" s="653">
        <v>-2400</v>
      </c>
      <c r="F288" s="654">
        <v>-1184</v>
      </c>
      <c r="G288" s="649">
        <f t="shared" si="24"/>
        <v>-8.3025880988581608</v>
      </c>
    </row>
    <row r="289" spans="1:9" ht="13.95" customHeight="1" x14ac:dyDescent="0.3">
      <c r="A289" s="650">
        <v>43410</v>
      </c>
      <c r="B289" s="651"/>
      <c r="C289" s="652" t="s">
        <v>301</v>
      </c>
      <c r="D289" s="638"/>
      <c r="E289" s="638"/>
      <c r="F289" s="639"/>
      <c r="G289" s="571">
        <f t="shared" si="24"/>
        <v>0</v>
      </c>
    </row>
    <row r="290" spans="1:9" ht="13.95" customHeight="1" x14ac:dyDescent="0.25">
      <c r="A290" s="650">
        <v>43490</v>
      </c>
      <c r="B290" s="651"/>
      <c r="C290" s="652" t="s">
        <v>242</v>
      </c>
      <c r="D290" s="653">
        <v>-4466.7700000000004</v>
      </c>
      <c r="E290" s="653">
        <v>-13400</v>
      </c>
      <c r="F290" s="654">
        <v>-13181</v>
      </c>
      <c r="G290" s="649">
        <f t="shared" si="24"/>
        <v>-92.429403489062011</v>
      </c>
    </row>
    <row r="291" spans="1:9" ht="13.95" customHeight="1" x14ac:dyDescent="0.25">
      <c r="A291" s="650">
        <v>43493</v>
      </c>
      <c r="B291" s="651"/>
      <c r="C291" s="652" t="s">
        <v>302</v>
      </c>
      <c r="D291" s="653">
        <v>-1512.39</v>
      </c>
      <c r="E291" s="653">
        <v>-2640</v>
      </c>
      <c r="F291" s="654">
        <v>-4431</v>
      </c>
      <c r="G291" s="571">
        <f t="shared" si="24"/>
        <v>-31.071594481453133</v>
      </c>
    </row>
    <row r="292" spans="1:9" ht="13.95" customHeight="1" x14ac:dyDescent="0.3">
      <c r="A292" s="650">
        <v>43610</v>
      </c>
      <c r="B292" s="651"/>
      <c r="C292" s="652" t="s">
        <v>243</v>
      </c>
      <c r="D292" s="657">
        <v>-13.61</v>
      </c>
      <c r="E292" s="638"/>
      <c r="F292" s="639"/>
      <c r="G292" s="649">
        <f t="shared" si="24"/>
        <v>0</v>
      </c>
    </row>
    <row r="293" spans="1:9" ht="13.95" customHeight="1" x14ac:dyDescent="0.25">
      <c r="A293" s="650">
        <v>43620</v>
      </c>
      <c r="B293" s="651"/>
      <c r="C293" s="652" t="s">
        <v>320</v>
      </c>
      <c r="D293" s="657">
        <v>-119.25</v>
      </c>
      <c r="E293" s="657">
        <v>-730</v>
      </c>
      <c r="F293" s="659">
        <v>-553</v>
      </c>
      <c r="G293" s="571">
        <f t="shared" si="24"/>
        <v>-3.8778135292808806</v>
      </c>
    </row>
    <row r="294" spans="1:9" ht="13.95" customHeight="1" x14ac:dyDescent="0.25">
      <c r="A294" s="650">
        <v>43630</v>
      </c>
      <c r="B294" s="651"/>
      <c r="C294" s="652" t="s">
        <v>244</v>
      </c>
      <c r="D294" s="653">
        <v>-1729.68</v>
      </c>
      <c r="E294" s="657">
        <v>-300</v>
      </c>
      <c r="F294" s="654">
        <v>-1902</v>
      </c>
      <c r="G294" s="649">
        <f t="shared" si="24"/>
        <v>-13.337434597996809</v>
      </c>
    </row>
    <row r="295" spans="1:9" ht="13.95" customHeight="1" x14ac:dyDescent="0.25">
      <c r="A295" s="650">
        <v>43640</v>
      </c>
      <c r="B295" s="651"/>
      <c r="C295" s="652" t="s">
        <v>304</v>
      </c>
      <c r="D295" s="657">
        <v>-235.29</v>
      </c>
      <c r="E295" s="657">
        <v>-500</v>
      </c>
      <c r="F295" s="654">
        <v>-5143</v>
      </c>
      <c r="G295" s="571">
        <f t="shared" si="24"/>
        <v>-36.064367054415136</v>
      </c>
    </row>
    <row r="296" spans="1:9" ht="13.95" customHeight="1" x14ac:dyDescent="0.25">
      <c r="A296" s="650">
        <v>43810</v>
      </c>
      <c r="B296" s="651"/>
      <c r="C296" s="652" t="s">
        <v>305</v>
      </c>
      <c r="D296" s="657">
        <v>-46.08</v>
      </c>
      <c r="E296" s="657">
        <v>-135</v>
      </c>
      <c r="F296" s="659">
        <v>-150</v>
      </c>
      <c r="G296" s="649">
        <f t="shared" si="24"/>
        <v>-1.0518481544161522</v>
      </c>
    </row>
    <row r="297" spans="1:9" ht="13.95" customHeight="1" x14ac:dyDescent="0.3">
      <c r="A297" s="650">
        <v>43850</v>
      </c>
      <c r="B297" s="651"/>
      <c r="C297" s="652" t="s">
        <v>306</v>
      </c>
      <c r="D297" s="638"/>
      <c r="E297" s="657">
        <v>-75</v>
      </c>
      <c r="F297" s="659">
        <v>-59</v>
      </c>
      <c r="G297" s="571">
        <f t="shared" si="24"/>
        <v>-0.41372694073701982</v>
      </c>
    </row>
    <row r="298" spans="1:9" ht="13.95" customHeight="1" x14ac:dyDescent="0.25">
      <c r="A298" s="650">
        <v>43867</v>
      </c>
      <c r="B298" s="651"/>
      <c r="C298" s="652" t="s">
        <v>245</v>
      </c>
      <c r="D298" s="653">
        <v>-27360</v>
      </c>
      <c r="E298" s="653">
        <v>-82080</v>
      </c>
      <c r="F298" s="654">
        <v>-80100</v>
      </c>
      <c r="G298" s="649">
        <f t="shared" si="24"/>
        <v>-561.68691445822526</v>
      </c>
    </row>
    <row r="299" spans="1:9" ht="13.95" customHeight="1" x14ac:dyDescent="0.25">
      <c r="A299" s="650">
        <v>43947</v>
      </c>
      <c r="B299" s="651"/>
      <c r="C299" s="652" t="s">
        <v>246</v>
      </c>
      <c r="D299" s="657">
        <v>-159.78</v>
      </c>
      <c r="E299" s="657">
        <v>-660</v>
      </c>
      <c r="F299" s="659">
        <v>-681</v>
      </c>
      <c r="G299" s="571">
        <f t="shared" si="24"/>
        <v>-4.7753906210493309</v>
      </c>
    </row>
    <row r="300" spans="1:9" ht="13.95" customHeight="1" x14ac:dyDescent="0.25">
      <c r="A300" s="650">
        <v>44000</v>
      </c>
      <c r="B300" s="651"/>
      <c r="C300" s="652" t="s">
        <v>247</v>
      </c>
      <c r="D300" s="657">
        <v>-711.4</v>
      </c>
      <c r="E300" s="653">
        <v>-4000</v>
      </c>
      <c r="F300" s="654">
        <v>-14659</v>
      </c>
      <c r="G300" s="649">
        <f t="shared" si="24"/>
        <v>-102.79361397057582</v>
      </c>
    </row>
    <row r="301" spans="1:9" ht="13.95" customHeight="1" x14ac:dyDescent="0.25">
      <c r="A301" s="650">
        <v>44147</v>
      </c>
      <c r="B301" s="651"/>
      <c r="C301" s="652" t="s">
        <v>248</v>
      </c>
      <c r="D301" s="653">
        <v>-58399.07</v>
      </c>
      <c r="E301" s="653">
        <v>-267000</v>
      </c>
      <c r="F301" s="654">
        <v>-250224</v>
      </c>
      <c r="G301" s="571">
        <f t="shared" si="24"/>
        <v>-1754.6510172708483</v>
      </c>
      <c r="H301" s="661">
        <f>G301/F4</f>
        <v>-37.333000367464855</v>
      </c>
      <c r="I301" s="157" t="s">
        <v>321</v>
      </c>
    </row>
    <row r="302" spans="1:9" ht="13.95" customHeight="1" x14ac:dyDescent="0.25">
      <c r="A302" s="650">
        <v>44150</v>
      </c>
      <c r="B302" s="651"/>
      <c r="C302" s="652" t="s">
        <v>249</v>
      </c>
      <c r="D302" s="657">
        <v>-163.63</v>
      </c>
      <c r="E302" s="653">
        <v>-3000</v>
      </c>
      <c r="F302" s="654">
        <v>-1874</v>
      </c>
      <c r="G302" s="649">
        <f t="shared" si="24"/>
        <v>-13.141089609172461</v>
      </c>
    </row>
    <row r="303" spans="1:9" ht="13.95" customHeight="1" x14ac:dyDescent="0.25">
      <c r="A303" s="650">
        <v>44160</v>
      </c>
      <c r="B303" s="651"/>
      <c r="C303" s="652" t="s">
        <v>250</v>
      </c>
      <c r="D303" s="657">
        <v>-834.46</v>
      </c>
      <c r="E303" s="653">
        <v>-7000</v>
      </c>
      <c r="F303" s="654">
        <v>-7083</v>
      </c>
      <c r="G303" s="571">
        <f t="shared" si="24"/>
        <v>-49.668269851530702</v>
      </c>
    </row>
    <row r="304" spans="1:9" ht="13.95" customHeight="1" x14ac:dyDescent="0.3">
      <c r="A304" s="650">
        <v>44197</v>
      </c>
      <c r="B304" s="651"/>
      <c r="C304" s="652" t="s">
        <v>251</v>
      </c>
      <c r="D304" s="657">
        <v>-50</v>
      </c>
      <c r="E304" s="638"/>
      <c r="F304" s="639"/>
      <c r="G304" s="649">
        <f t="shared" si="24"/>
        <v>0</v>
      </c>
    </row>
    <row r="305" spans="1:7" ht="13.95" customHeight="1" x14ac:dyDescent="0.25">
      <c r="A305" s="650">
        <v>44310</v>
      </c>
      <c r="B305" s="651"/>
      <c r="C305" s="652" t="s">
        <v>252</v>
      </c>
      <c r="D305" s="653">
        <v>-3681.18</v>
      </c>
      <c r="E305" s="653">
        <v>-11550</v>
      </c>
      <c r="F305" s="654">
        <v>-30251</v>
      </c>
      <c r="G305" s="571">
        <f t="shared" si="24"/>
        <v>-212.1297234616201</v>
      </c>
    </row>
    <row r="306" spans="1:7" ht="13.95" customHeight="1" x14ac:dyDescent="0.3">
      <c r="A306" s="650">
        <v>44330</v>
      </c>
      <c r="B306" s="651"/>
      <c r="C306" s="652" t="s">
        <v>322</v>
      </c>
      <c r="D306" s="657">
        <v>-75</v>
      </c>
      <c r="E306" s="638"/>
      <c r="F306" s="639"/>
      <c r="G306" s="649">
        <f t="shared" si="24"/>
        <v>0</v>
      </c>
    </row>
    <row r="307" spans="1:7" ht="13.95" customHeight="1" x14ac:dyDescent="0.3">
      <c r="A307" s="650">
        <v>44460</v>
      </c>
      <c r="B307" s="651"/>
      <c r="C307" s="652" t="s">
        <v>253</v>
      </c>
      <c r="D307" s="638"/>
      <c r="E307" s="653">
        <v>-7525</v>
      </c>
      <c r="F307" s="639"/>
      <c r="G307" s="571">
        <f t="shared" si="24"/>
        <v>0</v>
      </c>
    </row>
    <row r="308" spans="1:7" ht="13.95" customHeight="1" x14ac:dyDescent="0.25">
      <c r="A308" s="650">
        <v>44700</v>
      </c>
      <c r="B308" s="651"/>
      <c r="C308" s="652" t="s">
        <v>254</v>
      </c>
      <c r="D308" s="657">
        <v>-776.26</v>
      </c>
      <c r="E308" s="653">
        <v>-10000</v>
      </c>
      <c r="F308" s="654">
        <v>-5449</v>
      </c>
      <c r="G308" s="649">
        <f t="shared" si="24"/>
        <v>-38.210137289424082</v>
      </c>
    </row>
    <row r="309" spans="1:7" ht="13.95" customHeight="1" x14ac:dyDescent="0.25">
      <c r="A309" s="644">
        <v>450</v>
      </c>
      <c r="B309" s="645"/>
      <c r="C309" s="646" t="s">
        <v>16</v>
      </c>
      <c r="D309" s="647">
        <v>-6444.18</v>
      </c>
      <c r="E309" s="647">
        <v>-33320</v>
      </c>
      <c r="F309" s="648">
        <v>-40489</v>
      </c>
      <c r="G309" s="571">
        <f t="shared" si="24"/>
        <v>-283.9218661610372</v>
      </c>
    </row>
    <row r="310" spans="1:7" ht="13.95" customHeight="1" x14ac:dyDescent="0.25">
      <c r="A310" s="650">
        <v>4500</v>
      </c>
      <c r="B310" s="651"/>
      <c r="C310" s="652" t="s">
        <v>255</v>
      </c>
      <c r="D310" s="653">
        <v>-6444.18</v>
      </c>
      <c r="E310" s="653">
        <v>-33320</v>
      </c>
      <c r="F310" s="654">
        <v>-40489</v>
      </c>
      <c r="G310" s="649">
        <f t="shared" si="24"/>
        <v>-283.9218661610372</v>
      </c>
    </row>
    <row r="311" spans="1:7" ht="13.95" customHeight="1" x14ac:dyDescent="0.25">
      <c r="A311" s="650">
        <v>4501</v>
      </c>
      <c r="B311" s="651"/>
      <c r="C311" s="652" t="s">
        <v>256</v>
      </c>
      <c r="D311" s="657">
        <v>-386.97</v>
      </c>
      <c r="E311" s="657">
        <v>-820</v>
      </c>
      <c r="F311" s="659">
        <v>-579</v>
      </c>
      <c r="G311" s="571">
        <f t="shared" si="24"/>
        <v>-4.060133876046347</v>
      </c>
    </row>
    <row r="312" spans="1:7" ht="13.95" customHeight="1" x14ac:dyDescent="0.25">
      <c r="A312" s="650">
        <v>45000</v>
      </c>
      <c r="B312" s="651"/>
      <c r="C312" s="652" t="s">
        <v>257</v>
      </c>
      <c r="D312" s="657">
        <v>-46.01</v>
      </c>
      <c r="E312" s="657">
        <v>-300</v>
      </c>
      <c r="F312" s="659">
        <v>-103</v>
      </c>
      <c r="G312" s="649">
        <f t="shared" si="24"/>
        <v>-0.72226906603242447</v>
      </c>
    </row>
    <row r="313" spans="1:7" ht="13.95" customHeight="1" x14ac:dyDescent="0.3">
      <c r="A313" s="650">
        <v>45010</v>
      </c>
      <c r="B313" s="651"/>
      <c r="C313" s="652" t="s">
        <v>258</v>
      </c>
      <c r="D313" s="638"/>
      <c r="E313" s="657">
        <v>-200</v>
      </c>
      <c r="F313" s="659">
        <v>-156</v>
      </c>
      <c r="G313" s="571">
        <f t="shared" si="24"/>
        <v>-1.0939220805927983</v>
      </c>
    </row>
    <row r="314" spans="1:7" ht="13.95" customHeight="1" x14ac:dyDescent="0.25">
      <c r="A314" s="650">
        <v>45120</v>
      </c>
      <c r="B314" s="651"/>
      <c r="C314" s="652" t="s">
        <v>309</v>
      </c>
      <c r="D314" s="657">
        <v>-340.96</v>
      </c>
      <c r="E314" s="657">
        <v>-320</v>
      </c>
      <c r="F314" s="659">
        <v>-320</v>
      </c>
      <c r="G314" s="649">
        <f t="shared" si="24"/>
        <v>-2.2439427294211245</v>
      </c>
    </row>
    <row r="315" spans="1:7" ht="13.95" customHeight="1" x14ac:dyDescent="0.25">
      <c r="A315" s="650">
        <v>4540</v>
      </c>
      <c r="B315" s="651"/>
      <c r="C315" s="652" t="s">
        <v>261</v>
      </c>
      <c r="D315" s="657">
        <v>-4.5</v>
      </c>
      <c r="E315" s="657">
        <v>-150</v>
      </c>
      <c r="F315" s="654">
        <v>-1900</v>
      </c>
      <c r="G315" s="571">
        <f t="shared" si="24"/>
        <v>-13.323409955937926</v>
      </c>
    </row>
    <row r="316" spans="1:7" ht="13.95" customHeight="1" x14ac:dyDescent="0.25">
      <c r="A316" s="650">
        <v>45400</v>
      </c>
      <c r="B316" s="651"/>
      <c r="C316" s="652" t="s">
        <v>261</v>
      </c>
      <c r="D316" s="657">
        <v>-4.5</v>
      </c>
      <c r="E316" s="657">
        <v>-150</v>
      </c>
      <c r="F316" s="654">
        <v>-1900</v>
      </c>
      <c r="G316" s="649">
        <f t="shared" si="24"/>
        <v>-13.323409955937926</v>
      </c>
    </row>
    <row r="317" spans="1:7" ht="13.95" customHeight="1" x14ac:dyDescent="0.25">
      <c r="A317" s="650">
        <v>4541</v>
      </c>
      <c r="B317" s="651"/>
      <c r="C317" s="652" t="s">
        <v>262</v>
      </c>
      <c r="D317" s="653">
        <v>-3628.3</v>
      </c>
      <c r="E317" s="653">
        <v>-17500</v>
      </c>
      <c r="F317" s="654">
        <v>-18782</v>
      </c>
      <c r="G317" s="571">
        <f t="shared" si="24"/>
        <v>-131.70541357496111</v>
      </c>
    </row>
    <row r="318" spans="1:7" ht="13.95" customHeight="1" x14ac:dyDescent="0.25">
      <c r="A318" s="650">
        <v>45420</v>
      </c>
      <c r="B318" s="651"/>
      <c r="C318" s="652" t="s">
        <v>263</v>
      </c>
      <c r="D318" s="657">
        <v>-29.05</v>
      </c>
      <c r="E318" s="657">
        <v>-300</v>
      </c>
      <c r="F318" s="659">
        <v>-112</v>
      </c>
      <c r="G318" s="649">
        <f t="shared" ref="G318:G349" si="25">F318/$F$23</f>
        <v>-0.78537995529739357</v>
      </c>
    </row>
    <row r="319" spans="1:7" ht="13.95" customHeight="1" x14ac:dyDescent="0.25">
      <c r="A319" s="650">
        <v>45430</v>
      </c>
      <c r="B319" s="651"/>
      <c r="C319" s="652" t="s">
        <v>264</v>
      </c>
      <c r="D319" s="653">
        <v>-3570.79</v>
      </c>
      <c r="E319" s="653">
        <v>-17000</v>
      </c>
      <c r="F319" s="654">
        <v>-18508</v>
      </c>
      <c r="G319" s="571">
        <f t="shared" si="25"/>
        <v>-129.78403761289428</v>
      </c>
    </row>
    <row r="320" spans="1:7" ht="13.95" customHeight="1" x14ac:dyDescent="0.25">
      <c r="A320" s="650">
        <v>45440</v>
      </c>
      <c r="B320" s="651"/>
      <c r="C320" s="652" t="s">
        <v>265</v>
      </c>
      <c r="D320" s="657">
        <v>-28.46</v>
      </c>
      <c r="E320" s="657">
        <v>-200</v>
      </c>
      <c r="F320" s="659">
        <v>-162</v>
      </c>
      <c r="G320" s="649">
        <f t="shared" si="25"/>
        <v>-1.1359960067694443</v>
      </c>
    </row>
    <row r="321" spans="1:8" ht="13.95" customHeight="1" x14ac:dyDescent="0.25">
      <c r="A321" s="650">
        <v>4550</v>
      </c>
      <c r="B321" s="651"/>
      <c r="C321" s="652" t="s">
        <v>266</v>
      </c>
      <c r="D321" s="653">
        <v>-1859.62</v>
      </c>
      <c r="E321" s="653">
        <v>-12800</v>
      </c>
      <c r="F321" s="654">
        <v>-11807</v>
      </c>
      <c r="G321" s="571">
        <f t="shared" si="25"/>
        <v>-82.794474394610049</v>
      </c>
    </row>
    <row r="322" spans="1:8" ht="13.95" customHeight="1" x14ac:dyDescent="0.3">
      <c r="A322" s="650">
        <v>45510</v>
      </c>
      <c r="B322" s="651"/>
      <c r="C322" s="652" t="s">
        <v>267</v>
      </c>
      <c r="D322" s="638"/>
      <c r="E322" s="638"/>
      <c r="F322" s="654">
        <v>-2159</v>
      </c>
      <c r="G322" s="649">
        <f t="shared" si="25"/>
        <v>-15.13960110256315</v>
      </c>
    </row>
    <row r="323" spans="1:8" ht="13.95" customHeight="1" x14ac:dyDescent="0.25">
      <c r="A323" s="650">
        <v>45520</v>
      </c>
      <c r="B323" s="651"/>
      <c r="C323" s="652" t="s">
        <v>268</v>
      </c>
      <c r="D323" s="653">
        <v>-1859.62</v>
      </c>
      <c r="E323" s="653">
        <v>-12800</v>
      </c>
      <c r="F323" s="654">
        <v>-9648</v>
      </c>
      <c r="G323" s="571">
        <f t="shared" si="25"/>
        <v>-67.654873292046901</v>
      </c>
    </row>
    <row r="324" spans="1:8" ht="13.95" customHeight="1" x14ac:dyDescent="0.25">
      <c r="A324" s="650">
        <v>4580</v>
      </c>
      <c r="B324" s="651"/>
      <c r="C324" s="652" t="s">
        <v>271</v>
      </c>
      <c r="D324" s="657">
        <v>0</v>
      </c>
      <c r="E324" s="657">
        <v>0</v>
      </c>
      <c r="F324" s="654">
        <v>-4882</v>
      </c>
      <c r="G324" s="649">
        <f t="shared" si="25"/>
        <v>-34.234151265731029</v>
      </c>
    </row>
    <row r="325" spans="1:8" ht="13.95" customHeight="1" x14ac:dyDescent="0.3">
      <c r="A325" s="650">
        <v>45800</v>
      </c>
      <c r="B325" s="651"/>
      <c r="C325" s="652" t="s">
        <v>271</v>
      </c>
      <c r="D325" s="638"/>
      <c r="E325" s="638"/>
      <c r="F325" s="654">
        <v>-4882</v>
      </c>
      <c r="G325" s="571">
        <f t="shared" si="25"/>
        <v>-34.234151265731029</v>
      </c>
      <c r="H325" s="157" t="s">
        <v>323</v>
      </c>
    </row>
    <row r="326" spans="1:8" ht="13.95" customHeight="1" x14ac:dyDescent="0.25">
      <c r="A326" s="650">
        <v>4590</v>
      </c>
      <c r="B326" s="651"/>
      <c r="C326" s="652" t="s">
        <v>272</v>
      </c>
      <c r="D326" s="657">
        <v>-303.08999999999997</v>
      </c>
      <c r="E326" s="657">
        <v>-950</v>
      </c>
      <c r="F326" s="654">
        <v>-1370</v>
      </c>
      <c r="G326" s="649">
        <f t="shared" si="25"/>
        <v>-9.6068798103341884</v>
      </c>
    </row>
    <row r="327" spans="1:8" ht="13.95" customHeight="1" x14ac:dyDescent="0.3">
      <c r="A327" s="650">
        <v>45930</v>
      </c>
      <c r="B327" s="651"/>
      <c r="C327" s="652" t="s">
        <v>273</v>
      </c>
      <c r="D327" s="638"/>
      <c r="E327" s="638"/>
      <c r="F327" s="639"/>
      <c r="G327" s="571">
        <f t="shared" si="25"/>
        <v>0</v>
      </c>
    </row>
    <row r="328" spans="1:8" ht="13.95" customHeight="1" x14ac:dyDescent="0.25">
      <c r="A328" s="650">
        <v>45950</v>
      </c>
      <c r="B328" s="651"/>
      <c r="C328" s="652" t="s">
        <v>275</v>
      </c>
      <c r="D328" s="657">
        <v>-303.08999999999997</v>
      </c>
      <c r="E328" s="657">
        <v>-950</v>
      </c>
      <c r="F328" s="654">
        <v>-1370</v>
      </c>
      <c r="G328" s="649">
        <f t="shared" si="25"/>
        <v>-9.6068798103341884</v>
      </c>
    </row>
    <row r="329" spans="1:8" ht="13.95" customHeight="1" x14ac:dyDescent="0.25">
      <c r="A329" s="650">
        <v>4601</v>
      </c>
      <c r="B329" s="651"/>
      <c r="C329" s="652" t="s">
        <v>276</v>
      </c>
      <c r="D329" s="657">
        <v>-261.7</v>
      </c>
      <c r="E329" s="653">
        <v>-1100</v>
      </c>
      <c r="F329" s="654">
        <v>-1169</v>
      </c>
      <c r="G329" s="571">
        <f t="shared" si="25"/>
        <v>-8.1974032834165449</v>
      </c>
    </row>
    <row r="330" spans="1:8" ht="13.95" customHeight="1" x14ac:dyDescent="0.25">
      <c r="A330" s="650">
        <v>46000</v>
      </c>
      <c r="B330" s="651"/>
      <c r="C330" s="652" t="s">
        <v>276</v>
      </c>
      <c r="D330" s="657">
        <v>-261.7</v>
      </c>
      <c r="E330" s="657">
        <v>-800</v>
      </c>
      <c r="F330" s="659">
        <v>-974</v>
      </c>
      <c r="G330" s="649">
        <f t="shared" si="25"/>
        <v>-6.8300006826755473</v>
      </c>
    </row>
    <row r="331" spans="1:8" ht="13.95" customHeight="1" x14ac:dyDescent="0.3">
      <c r="A331" s="650">
        <v>46007</v>
      </c>
      <c r="B331" s="651"/>
      <c r="C331" s="652" t="s">
        <v>324</v>
      </c>
      <c r="D331" s="638"/>
      <c r="E331" s="638"/>
      <c r="F331" s="659">
        <v>-25</v>
      </c>
      <c r="G331" s="571">
        <f t="shared" si="25"/>
        <v>-0.17530802573602536</v>
      </c>
    </row>
    <row r="332" spans="1:8" ht="13.95" customHeight="1" x14ac:dyDescent="0.3">
      <c r="A332" s="650">
        <v>46020</v>
      </c>
      <c r="B332" s="651"/>
      <c r="C332" s="652" t="s">
        <v>277</v>
      </c>
      <c r="D332" s="638"/>
      <c r="E332" s="657">
        <v>-300</v>
      </c>
      <c r="F332" s="659">
        <v>-170</v>
      </c>
      <c r="G332" s="649">
        <f t="shared" si="25"/>
        <v>-1.1920945750049723</v>
      </c>
    </row>
    <row r="333" spans="1:8" ht="13.95" customHeight="1" x14ac:dyDescent="0.25">
      <c r="A333" s="644">
        <v>480</v>
      </c>
      <c r="B333" s="645"/>
      <c r="C333" s="646" t="s">
        <v>18</v>
      </c>
      <c r="D333" s="647">
        <v>-5820.25</v>
      </c>
      <c r="E333" s="647">
        <v>-37300</v>
      </c>
      <c r="F333" s="648">
        <v>-38195</v>
      </c>
      <c r="G333" s="571">
        <f t="shared" si="25"/>
        <v>-267.83560171949955</v>
      </c>
    </row>
    <row r="334" spans="1:8" ht="13.95" customHeight="1" x14ac:dyDescent="0.25">
      <c r="A334" s="650">
        <v>4800</v>
      </c>
      <c r="B334" s="651"/>
      <c r="C334" s="652" t="s">
        <v>278</v>
      </c>
      <c r="D334" s="653">
        <v>-5820.25</v>
      </c>
      <c r="E334" s="653">
        <v>-29300</v>
      </c>
      <c r="F334" s="654">
        <v>-29205</v>
      </c>
      <c r="G334" s="649">
        <f t="shared" si="25"/>
        <v>-204.7948356648248</v>
      </c>
    </row>
    <row r="335" spans="1:8" ht="13.95" customHeight="1" x14ac:dyDescent="0.25">
      <c r="A335" s="650">
        <v>48600</v>
      </c>
      <c r="B335" s="651"/>
      <c r="C335" s="652" t="s">
        <v>280</v>
      </c>
      <c r="D335" s="653">
        <v>-5820.25</v>
      </c>
      <c r="E335" s="653">
        <v>-29300</v>
      </c>
      <c r="F335" s="654">
        <v>-29205</v>
      </c>
      <c r="G335" s="571">
        <f t="shared" si="25"/>
        <v>-204.7948356648248</v>
      </c>
    </row>
    <row r="336" spans="1:8" ht="13.95" customHeight="1" x14ac:dyDescent="0.25">
      <c r="A336" s="650">
        <v>4900</v>
      </c>
      <c r="B336" s="651"/>
      <c r="C336" s="652" t="s">
        <v>18</v>
      </c>
      <c r="D336" s="657">
        <v>0</v>
      </c>
      <c r="E336" s="653">
        <v>-8000</v>
      </c>
      <c r="F336" s="654">
        <v>-8990</v>
      </c>
      <c r="G336" s="649">
        <f t="shared" si="25"/>
        <v>-63.040766054674712</v>
      </c>
    </row>
    <row r="337" spans="1:9" ht="13.95" customHeight="1" x14ac:dyDescent="0.3">
      <c r="A337" s="650">
        <v>49220</v>
      </c>
      <c r="B337" s="651"/>
      <c r="C337" s="652" t="s">
        <v>281</v>
      </c>
      <c r="D337" s="638"/>
      <c r="E337" s="653">
        <v>-8000</v>
      </c>
      <c r="F337" s="654">
        <v>-8990</v>
      </c>
      <c r="G337" s="571">
        <f t="shared" si="25"/>
        <v>-63.040766054674712</v>
      </c>
    </row>
    <row r="338" spans="1:9" ht="13.95" customHeight="1" x14ac:dyDescent="0.25">
      <c r="A338" s="644">
        <v>5</v>
      </c>
      <c r="B338" s="645"/>
      <c r="C338" s="646" t="s">
        <v>282</v>
      </c>
      <c r="D338" s="647">
        <v>-452913.04</v>
      </c>
      <c r="E338" s="647">
        <v>-1485280</v>
      </c>
      <c r="F338" s="648">
        <v>-1411872</v>
      </c>
      <c r="G338" s="649">
        <f t="shared" si="25"/>
        <v>-9900.4997164789438</v>
      </c>
    </row>
    <row r="339" spans="1:9" ht="13.95" customHeight="1" x14ac:dyDescent="0.25">
      <c r="A339" s="644">
        <v>60</v>
      </c>
      <c r="B339" s="645"/>
      <c r="C339" s="646" t="s">
        <v>128</v>
      </c>
      <c r="D339" s="656">
        <v>0</v>
      </c>
      <c r="E339" s="656">
        <v>0</v>
      </c>
      <c r="F339" s="666">
        <v>-24</v>
      </c>
      <c r="G339" s="571">
        <f t="shared" si="25"/>
        <v>-0.16829570470658434</v>
      </c>
    </row>
    <row r="340" spans="1:9" ht="13.95" customHeight="1" x14ac:dyDescent="0.25">
      <c r="A340" s="644">
        <v>630</v>
      </c>
      <c r="B340" s="645"/>
      <c r="C340" s="652" t="s">
        <v>311</v>
      </c>
      <c r="D340" s="656">
        <v>0</v>
      </c>
      <c r="E340" s="656">
        <v>0</v>
      </c>
      <c r="F340" s="666">
        <v>-24</v>
      </c>
      <c r="G340" s="649">
        <f t="shared" si="25"/>
        <v>-0.16829570470658434</v>
      </c>
    </row>
    <row r="341" spans="1:9" ht="13.95" customHeight="1" x14ac:dyDescent="0.3">
      <c r="A341" s="650">
        <v>63200</v>
      </c>
      <c r="B341" s="651"/>
      <c r="C341" s="652" t="s">
        <v>312</v>
      </c>
      <c r="D341" s="638"/>
      <c r="E341" s="638"/>
      <c r="F341" s="659">
        <v>-24</v>
      </c>
      <c r="G341" s="571">
        <f t="shared" si="25"/>
        <v>-0.16829570470658434</v>
      </c>
    </row>
    <row r="342" spans="1:9" ht="13.95" customHeight="1" x14ac:dyDescent="0.25">
      <c r="A342" s="644">
        <v>6</v>
      </c>
      <c r="B342" s="645"/>
      <c r="C342" s="646" t="s">
        <v>283</v>
      </c>
      <c r="D342" s="647">
        <v>-452913.04</v>
      </c>
      <c r="E342" s="647">
        <v>-1485280</v>
      </c>
      <c r="F342" s="648">
        <v>-1411896</v>
      </c>
      <c r="G342" s="649">
        <f t="shared" si="25"/>
        <v>-9900.6680121836507</v>
      </c>
    </row>
    <row r="343" spans="1:9" ht="13.95" customHeight="1" x14ac:dyDescent="0.25">
      <c r="A343" s="644">
        <v>7</v>
      </c>
      <c r="B343" s="645"/>
      <c r="C343" s="646" t="s">
        <v>284</v>
      </c>
      <c r="D343" s="647">
        <v>-452913.04</v>
      </c>
      <c r="E343" s="647">
        <v>-1485280</v>
      </c>
      <c r="F343" s="648">
        <v>-1411896</v>
      </c>
      <c r="G343" s="571">
        <f t="shared" si="25"/>
        <v>-9900.6680121836507</v>
      </c>
    </row>
    <row r="344" spans="1:9" ht="13.95" customHeight="1" x14ac:dyDescent="0.25">
      <c r="A344" s="644">
        <v>8</v>
      </c>
      <c r="B344" s="645"/>
      <c r="C344" s="646" t="s">
        <v>285</v>
      </c>
      <c r="D344" s="647">
        <v>-452913.04</v>
      </c>
      <c r="E344" s="647">
        <v>-1485280</v>
      </c>
      <c r="F344" s="648">
        <v>-1411896</v>
      </c>
      <c r="G344" s="649">
        <f t="shared" si="25"/>
        <v>-9900.6680121836507</v>
      </c>
    </row>
    <row r="345" spans="1:9" ht="13.95" customHeight="1" x14ac:dyDescent="0.25">
      <c r="A345" s="644">
        <v>91</v>
      </c>
      <c r="B345" s="645"/>
      <c r="C345" s="646" t="s">
        <v>286</v>
      </c>
      <c r="D345" s="647">
        <v>-113464.38</v>
      </c>
      <c r="E345" s="647">
        <v>-335315</v>
      </c>
      <c r="F345" s="648">
        <v>-352688</v>
      </c>
      <c r="G345" s="571">
        <f t="shared" si="25"/>
        <v>-2473.1614792314922</v>
      </c>
    </row>
    <row r="346" spans="1:9" ht="13.95" customHeight="1" x14ac:dyDescent="0.25">
      <c r="A346" s="644">
        <v>921</v>
      </c>
      <c r="B346" s="645"/>
      <c r="C346" s="646" t="s">
        <v>15</v>
      </c>
      <c r="D346" s="647">
        <v>-113464.38</v>
      </c>
      <c r="E346" s="647">
        <v>-335315</v>
      </c>
      <c r="F346" s="648">
        <v>-352688</v>
      </c>
      <c r="G346" s="649">
        <f t="shared" si="25"/>
        <v>-2473.1614792314922</v>
      </c>
      <c r="H346" s="663">
        <f>F346/F265</f>
        <v>0.16246951001821913</v>
      </c>
      <c r="I346" s="157" t="s">
        <v>325</v>
      </c>
    </row>
    <row r="347" spans="1:9" ht="13.95" customHeight="1" x14ac:dyDescent="0.25">
      <c r="A347" s="650">
        <v>92100</v>
      </c>
      <c r="B347" s="651"/>
      <c r="C347" s="652" t="s">
        <v>287</v>
      </c>
      <c r="D347" s="653">
        <v>-9759.1</v>
      </c>
      <c r="E347" s="653">
        <v>-24199</v>
      </c>
      <c r="F347" s="654">
        <v>-41572</v>
      </c>
      <c r="G347" s="571">
        <f t="shared" si="25"/>
        <v>-291.51620983592181</v>
      </c>
    </row>
    <row r="348" spans="1:9" ht="13.95" customHeight="1" x14ac:dyDescent="0.25">
      <c r="A348" s="650">
        <v>92280</v>
      </c>
      <c r="B348" s="651"/>
      <c r="C348" s="652" t="s">
        <v>326</v>
      </c>
      <c r="D348" s="653">
        <v>-103705.28</v>
      </c>
      <c r="E348" s="653">
        <v>-311116</v>
      </c>
      <c r="F348" s="654">
        <v>-311116</v>
      </c>
      <c r="G348" s="649">
        <f t="shared" si="25"/>
        <v>-2181.6452693955707</v>
      </c>
    </row>
    <row r="349" spans="1:9" ht="29.4" customHeight="1" x14ac:dyDescent="0.25">
      <c r="A349" s="644">
        <v>9</v>
      </c>
      <c r="B349" s="645"/>
      <c r="C349" s="646" t="s">
        <v>288</v>
      </c>
      <c r="D349" s="647">
        <v>-566377.42000000004</v>
      </c>
      <c r="E349" s="647">
        <v>-1820595</v>
      </c>
      <c r="F349" s="648">
        <v>-1764584</v>
      </c>
      <c r="G349" s="571">
        <f t="shared" si="25"/>
        <v>-12373.829491415143</v>
      </c>
    </row>
    <row r="350" spans="1:9" ht="13.95" customHeight="1" x14ac:dyDescent="0.25">
      <c r="A350" s="644"/>
      <c r="B350" s="645"/>
      <c r="C350" s="646"/>
      <c r="D350" s="647"/>
      <c r="E350" s="647"/>
      <c r="F350" s="648"/>
      <c r="G350" s="649"/>
    </row>
    <row r="351" spans="1:9" ht="13.95" customHeight="1" x14ac:dyDescent="0.25">
      <c r="A351" s="644"/>
      <c r="B351" s="645"/>
      <c r="C351" s="646"/>
      <c r="D351" s="647"/>
      <c r="E351" s="647"/>
      <c r="F351" s="648"/>
    </row>
    <row r="352" spans="1:9" ht="13.95" customHeight="1" x14ac:dyDescent="0.25">
      <c r="A352" s="644"/>
      <c r="B352" s="645"/>
      <c r="C352" s="646"/>
      <c r="D352" s="647"/>
      <c r="E352" s="647"/>
      <c r="F352" s="648"/>
      <c r="G352" s="649"/>
    </row>
    <row r="353" spans="1:7" ht="13.95" customHeight="1" x14ac:dyDescent="0.3">
      <c r="A353" s="636"/>
      <c r="B353" s="555"/>
      <c r="C353" s="637"/>
      <c r="D353" s="638"/>
      <c r="E353" s="638"/>
      <c r="F353" s="639"/>
    </row>
    <row r="354" spans="1:7" ht="13.95" customHeight="1" x14ac:dyDescent="0.25">
      <c r="A354" s="640">
        <v>14120954</v>
      </c>
      <c r="B354" s="641"/>
      <c r="C354" s="642" t="s">
        <v>327</v>
      </c>
      <c r="D354" s="733" t="s">
        <v>328</v>
      </c>
      <c r="E354" s="733"/>
      <c r="F354" s="733"/>
      <c r="G354" s="649"/>
    </row>
    <row r="355" spans="1:7" ht="13.95" customHeight="1" x14ac:dyDescent="0.25">
      <c r="A355" s="644">
        <v>30</v>
      </c>
      <c r="B355" s="645"/>
      <c r="C355" s="646" t="s">
        <v>51</v>
      </c>
      <c r="D355" s="647">
        <v>338710.58</v>
      </c>
      <c r="E355" s="647">
        <v>1636466</v>
      </c>
      <c r="F355" s="648">
        <v>1655895</v>
      </c>
      <c r="G355" s="571">
        <f t="shared" ref="G355:G418" si="26">F355/$G$23</f>
        <v>12361.763146507265</v>
      </c>
    </row>
    <row r="356" spans="1:7" ht="13.95" customHeight="1" x14ac:dyDescent="0.25">
      <c r="A356" s="644">
        <v>300</v>
      </c>
      <c r="B356" s="645"/>
      <c r="C356" s="646" t="s">
        <v>37</v>
      </c>
      <c r="D356" s="656">
        <v>0</v>
      </c>
      <c r="E356" s="656">
        <v>0</v>
      </c>
      <c r="F356" s="666">
        <v>889</v>
      </c>
      <c r="G356" s="649">
        <f t="shared" si="26"/>
        <v>6.6366571776863621</v>
      </c>
    </row>
    <row r="357" spans="1:7" ht="13.95" customHeight="1" x14ac:dyDescent="0.25">
      <c r="A357" s="650">
        <v>3100</v>
      </c>
      <c r="B357" s="651"/>
      <c r="C357" s="652" t="s">
        <v>329</v>
      </c>
      <c r="D357" s="657">
        <v>0</v>
      </c>
      <c r="E357" s="657">
        <v>0</v>
      </c>
      <c r="F357" s="659">
        <v>889</v>
      </c>
      <c r="G357" s="571">
        <f t="shared" si="26"/>
        <v>6.6366571776863621</v>
      </c>
    </row>
    <row r="358" spans="1:7" ht="13.95" customHeight="1" x14ac:dyDescent="0.3">
      <c r="A358" s="650">
        <v>31080</v>
      </c>
      <c r="B358" s="651"/>
      <c r="C358" s="652" t="s">
        <v>330</v>
      </c>
      <c r="D358" s="638"/>
      <c r="E358" s="638"/>
      <c r="F358" s="659">
        <v>889</v>
      </c>
      <c r="G358" s="649">
        <f t="shared" si="26"/>
        <v>6.6366571776863621</v>
      </c>
    </row>
    <row r="359" spans="1:7" ht="13.95" customHeight="1" x14ac:dyDescent="0.25">
      <c r="A359" s="644">
        <v>321</v>
      </c>
      <c r="B359" s="645"/>
      <c r="C359" s="646" t="s">
        <v>214</v>
      </c>
      <c r="D359" s="647">
        <v>257152.19</v>
      </c>
      <c r="E359" s="647">
        <v>1164000</v>
      </c>
      <c r="F359" s="648">
        <v>1203253</v>
      </c>
      <c r="G359" s="571">
        <f t="shared" si="26"/>
        <v>8982.6520348961167</v>
      </c>
    </row>
    <row r="360" spans="1:7" ht="13.95" customHeight="1" x14ac:dyDescent="0.25">
      <c r="A360" s="650">
        <v>3252</v>
      </c>
      <c r="B360" s="651"/>
      <c r="C360" s="652" t="s">
        <v>215</v>
      </c>
      <c r="D360" s="653">
        <v>257152.19</v>
      </c>
      <c r="E360" s="653">
        <v>1164000</v>
      </c>
      <c r="F360" s="654">
        <v>1203253</v>
      </c>
      <c r="G360" s="649">
        <f t="shared" si="26"/>
        <v>8982.6520348961167</v>
      </c>
    </row>
    <row r="361" spans="1:7" ht="13.95" customHeight="1" x14ac:dyDescent="0.25">
      <c r="A361" s="650">
        <v>32570</v>
      </c>
      <c r="B361" s="651"/>
      <c r="C361" s="652" t="s">
        <v>216</v>
      </c>
      <c r="D361" s="653">
        <v>257152.19</v>
      </c>
      <c r="E361" s="653">
        <v>1164000</v>
      </c>
      <c r="F361" s="654">
        <v>1203253</v>
      </c>
      <c r="G361" s="571">
        <f t="shared" si="26"/>
        <v>8982.6520348961167</v>
      </c>
    </row>
    <row r="362" spans="1:7" ht="13.95" customHeight="1" x14ac:dyDescent="0.25">
      <c r="A362" s="644">
        <v>330</v>
      </c>
      <c r="B362" s="645"/>
      <c r="C362" s="646" t="s">
        <v>217</v>
      </c>
      <c r="D362" s="656">
        <v>0</v>
      </c>
      <c r="E362" s="647">
        <v>16005</v>
      </c>
      <c r="F362" s="648">
        <v>30579</v>
      </c>
      <c r="G362" s="649">
        <f t="shared" si="26"/>
        <v>228.28159711639063</v>
      </c>
    </row>
    <row r="363" spans="1:7" ht="13.95" customHeight="1" x14ac:dyDescent="0.3">
      <c r="A363" s="650">
        <v>33300</v>
      </c>
      <c r="B363" s="651"/>
      <c r="C363" s="652" t="s">
        <v>218</v>
      </c>
      <c r="D363" s="638"/>
      <c r="E363" s="653">
        <v>16005</v>
      </c>
      <c r="F363" s="654">
        <v>30579</v>
      </c>
      <c r="G363" s="571">
        <f t="shared" si="26"/>
        <v>228.28159711639063</v>
      </c>
    </row>
    <row r="364" spans="1:7" ht="13.95" customHeight="1" x14ac:dyDescent="0.25">
      <c r="A364" s="644">
        <v>340</v>
      </c>
      <c r="B364" s="645"/>
      <c r="C364" s="646" t="s">
        <v>219</v>
      </c>
      <c r="D364" s="647">
        <v>81558.39</v>
      </c>
      <c r="E364" s="647">
        <v>456461</v>
      </c>
      <c r="F364" s="648">
        <v>421174</v>
      </c>
      <c r="G364" s="649">
        <f t="shared" si="26"/>
        <v>3144.1928573170708</v>
      </c>
    </row>
    <row r="365" spans="1:7" ht="13.95" customHeight="1" x14ac:dyDescent="0.25">
      <c r="A365" s="650">
        <v>3400</v>
      </c>
      <c r="B365" s="651"/>
      <c r="C365" s="652" t="s">
        <v>220</v>
      </c>
      <c r="D365" s="653">
        <v>81558.39</v>
      </c>
      <c r="E365" s="653">
        <v>456461</v>
      </c>
      <c r="F365" s="654">
        <v>421158</v>
      </c>
      <c r="G365" s="571">
        <f t="shared" si="26"/>
        <v>3144.0734124184846</v>
      </c>
    </row>
    <row r="366" spans="1:7" ht="13.95" customHeight="1" x14ac:dyDescent="0.25">
      <c r="A366" s="650">
        <v>34000</v>
      </c>
      <c r="B366" s="651"/>
      <c r="C366" s="652" t="s">
        <v>221</v>
      </c>
      <c r="D366" s="653">
        <v>80981.63</v>
      </c>
      <c r="E366" s="653">
        <v>454733</v>
      </c>
      <c r="F366" s="654">
        <v>419860</v>
      </c>
      <c r="G366" s="649">
        <f t="shared" si="26"/>
        <v>3134.3834450206928</v>
      </c>
    </row>
    <row r="367" spans="1:7" ht="13.95" customHeight="1" x14ac:dyDescent="0.25">
      <c r="A367" s="650">
        <v>34600</v>
      </c>
      <c r="B367" s="651"/>
      <c r="C367" s="652" t="s">
        <v>293</v>
      </c>
      <c r="D367" s="657">
        <v>576.76</v>
      </c>
      <c r="E367" s="653">
        <v>1728</v>
      </c>
      <c r="F367" s="654">
        <v>1298</v>
      </c>
      <c r="G367" s="571">
        <f t="shared" si="26"/>
        <v>9.6899673977917864</v>
      </c>
    </row>
    <row r="368" spans="1:7" ht="13.95" customHeight="1" x14ac:dyDescent="0.25">
      <c r="A368" s="650">
        <v>3500</v>
      </c>
      <c r="B368" s="651"/>
      <c r="C368" s="652" t="s">
        <v>219</v>
      </c>
      <c r="D368" s="657">
        <v>0</v>
      </c>
      <c r="E368" s="657">
        <v>0</v>
      </c>
      <c r="F368" s="659">
        <v>17</v>
      </c>
      <c r="G368" s="649">
        <f t="shared" si="26"/>
        <v>0.12691020474765821</v>
      </c>
    </row>
    <row r="369" spans="1:7" ht="13.95" customHeight="1" x14ac:dyDescent="0.3">
      <c r="A369" s="650">
        <v>35370</v>
      </c>
      <c r="B369" s="651"/>
      <c r="C369" s="652" t="s">
        <v>222</v>
      </c>
      <c r="D369" s="638"/>
      <c r="E369" s="638"/>
      <c r="F369" s="659">
        <v>17</v>
      </c>
      <c r="G369" s="571">
        <f t="shared" si="26"/>
        <v>0.12691020474765821</v>
      </c>
    </row>
    <row r="370" spans="1:7" ht="13.95" customHeight="1" x14ac:dyDescent="0.25">
      <c r="A370" s="644">
        <v>40</v>
      </c>
      <c r="B370" s="645"/>
      <c r="C370" s="646" t="s">
        <v>57</v>
      </c>
      <c r="D370" s="647">
        <v>-1594350.22</v>
      </c>
      <c r="E370" s="647">
        <v>-6561673</v>
      </c>
      <c r="F370" s="648">
        <v>-6617138</v>
      </c>
      <c r="G370" s="649">
        <f t="shared" si="26"/>
        <v>-49398.961083735856</v>
      </c>
    </row>
    <row r="371" spans="1:7" ht="13.95" customHeight="1" x14ac:dyDescent="0.25">
      <c r="A371" s="644">
        <v>400</v>
      </c>
      <c r="B371" s="645"/>
      <c r="C371" s="646" t="s">
        <v>11</v>
      </c>
      <c r="D371" s="647">
        <v>-1074796.44</v>
      </c>
      <c r="E371" s="647">
        <v>-4227405</v>
      </c>
      <c r="F371" s="648">
        <v>-4531355</v>
      </c>
      <c r="G371" s="571">
        <f t="shared" si="26"/>
        <v>-33827.952402019109</v>
      </c>
    </row>
    <row r="372" spans="1:7" ht="13.95" customHeight="1" x14ac:dyDescent="0.25">
      <c r="A372" s="650">
        <v>4000</v>
      </c>
      <c r="B372" s="652"/>
      <c r="C372" s="652" t="s">
        <v>223</v>
      </c>
      <c r="D372" s="653">
        <v>-891256.71</v>
      </c>
      <c r="E372" s="653">
        <v>-3477422</v>
      </c>
      <c r="F372" s="654">
        <v>-3744405</v>
      </c>
      <c r="G372" s="649">
        <f t="shared" si="26"/>
        <v>-27953.129718126776</v>
      </c>
    </row>
    <row r="373" spans="1:7" ht="13.95" customHeight="1" x14ac:dyDescent="0.25">
      <c r="A373" s="650">
        <v>4001</v>
      </c>
      <c r="B373" s="652"/>
      <c r="C373" s="652" t="s">
        <v>224</v>
      </c>
      <c r="D373" s="653">
        <v>-905577.75</v>
      </c>
      <c r="E373" s="653">
        <v>-3554422</v>
      </c>
      <c r="F373" s="654">
        <v>-3845413</v>
      </c>
      <c r="G373" s="571">
        <f t="shared" si="26"/>
        <v>-28707.185362900389</v>
      </c>
    </row>
    <row r="374" spans="1:7" ht="13.95" customHeight="1" x14ac:dyDescent="0.25">
      <c r="A374" s="650">
        <v>40000</v>
      </c>
      <c r="B374" s="652"/>
      <c r="C374" s="652" t="s">
        <v>225</v>
      </c>
      <c r="D374" s="653">
        <v>-27424.69</v>
      </c>
      <c r="E374" s="653">
        <v>-87030</v>
      </c>
      <c r="F374" s="654">
        <v>-86512</v>
      </c>
      <c r="G374" s="649">
        <f t="shared" si="26"/>
        <v>-645.83856665467101</v>
      </c>
    </row>
    <row r="375" spans="1:7" ht="13.95" customHeight="1" x14ac:dyDescent="0.25">
      <c r="A375" s="650">
        <v>40001</v>
      </c>
      <c r="B375" s="652"/>
      <c r="C375" s="652" t="s">
        <v>226</v>
      </c>
      <c r="D375" s="653">
        <v>-649791.1</v>
      </c>
      <c r="E375" s="653">
        <v>-2369974</v>
      </c>
      <c r="F375" s="654">
        <v>-2636175</v>
      </c>
      <c r="G375" s="571">
        <f t="shared" si="26"/>
        <v>-19679.853470626935</v>
      </c>
    </row>
    <row r="376" spans="1:7" ht="13.95" customHeight="1" x14ac:dyDescent="0.25">
      <c r="A376" s="650">
        <v>40020</v>
      </c>
      <c r="B376" s="652"/>
      <c r="C376" s="652" t="s">
        <v>227</v>
      </c>
      <c r="D376" s="653">
        <v>-2077.8000000000002</v>
      </c>
      <c r="E376" s="653">
        <v>-7000</v>
      </c>
      <c r="F376" s="654">
        <v>-8814</v>
      </c>
      <c r="G376" s="649">
        <f t="shared" si="26"/>
        <v>-65.799208508579966</v>
      </c>
    </row>
    <row r="377" spans="1:7" ht="13.95" customHeight="1" x14ac:dyDescent="0.25">
      <c r="A377" s="650">
        <v>40041</v>
      </c>
      <c r="B377" s="652"/>
      <c r="C377" s="652" t="s">
        <v>228</v>
      </c>
      <c r="D377" s="653">
        <v>-13735.43</v>
      </c>
      <c r="E377" s="653">
        <v>-134000</v>
      </c>
      <c r="F377" s="654">
        <v>-102457</v>
      </c>
      <c r="G377" s="571">
        <f t="shared" si="26"/>
        <v>-764.87287340181285</v>
      </c>
    </row>
    <row r="378" spans="1:7" ht="13.95" customHeight="1" x14ac:dyDescent="0.3">
      <c r="A378" s="650">
        <v>40042</v>
      </c>
      <c r="B378" s="652"/>
      <c r="C378" s="652" t="s">
        <v>295</v>
      </c>
      <c r="D378" s="653">
        <v>-16416.36</v>
      </c>
      <c r="E378" s="638"/>
      <c r="F378" s="654">
        <v>-39221</v>
      </c>
      <c r="G378" s="649">
        <f t="shared" si="26"/>
        <v>-292.79677296517076</v>
      </c>
    </row>
    <row r="379" spans="1:7" ht="13.95" customHeight="1" x14ac:dyDescent="0.25">
      <c r="A379" s="650">
        <v>40050</v>
      </c>
      <c r="B379" s="652"/>
      <c r="C379" s="652" t="s">
        <v>229</v>
      </c>
      <c r="D379" s="653">
        <v>-11180.16</v>
      </c>
      <c r="E379" s="653">
        <v>-234000</v>
      </c>
      <c r="F379" s="654">
        <v>-264912</v>
      </c>
      <c r="G379" s="571">
        <f t="shared" si="26"/>
        <v>-1977.6491858889196</v>
      </c>
    </row>
    <row r="380" spans="1:7" ht="13.95" customHeight="1" x14ac:dyDescent="0.25">
      <c r="A380" s="650">
        <v>40250</v>
      </c>
      <c r="B380" s="652"/>
      <c r="C380" s="652" t="s">
        <v>230</v>
      </c>
      <c r="D380" s="653">
        <v>-184952.21</v>
      </c>
      <c r="E380" s="653">
        <v>-722418</v>
      </c>
      <c r="F380" s="654">
        <v>-707322</v>
      </c>
      <c r="G380" s="649">
        <f t="shared" si="26"/>
        <v>-5280.3752848542999</v>
      </c>
    </row>
    <row r="381" spans="1:7" ht="13.95" customHeight="1" x14ac:dyDescent="0.25">
      <c r="A381" s="650">
        <v>4290</v>
      </c>
      <c r="B381" s="652"/>
      <c r="C381" s="652" t="s">
        <v>231</v>
      </c>
      <c r="D381" s="653">
        <v>14321.04</v>
      </c>
      <c r="E381" s="653">
        <v>77000</v>
      </c>
      <c r="F381" s="654">
        <v>101008</v>
      </c>
      <c r="G381" s="571">
        <f t="shared" si="26"/>
        <v>754.05564477361543</v>
      </c>
    </row>
    <row r="382" spans="1:7" ht="13.95" customHeight="1" x14ac:dyDescent="0.25">
      <c r="A382" s="650">
        <v>42900</v>
      </c>
      <c r="B382" s="652"/>
      <c r="C382" s="652" t="s">
        <v>232</v>
      </c>
      <c r="D382" s="653">
        <v>14321.04</v>
      </c>
      <c r="E382" s="653">
        <v>76000</v>
      </c>
      <c r="F382" s="654">
        <v>87351</v>
      </c>
      <c r="G382" s="649">
        <f t="shared" si="26"/>
        <v>652.10195852427603</v>
      </c>
    </row>
    <row r="383" spans="1:7" ht="13.95" customHeight="1" x14ac:dyDescent="0.3">
      <c r="A383" s="650">
        <v>42940</v>
      </c>
      <c r="B383" s="652"/>
      <c r="C383" s="652" t="s">
        <v>296</v>
      </c>
      <c r="D383" s="638"/>
      <c r="E383" s="653">
        <v>1000</v>
      </c>
      <c r="F383" s="654">
        <v>6157</v>
      </c>
      <c r="G383" s="571">
        <f t="shared" si="26"/>
        <v>45.963890037137155</v>
      </c>
    </row>
    <row r="384" spans="1:7" ht="13.95" customHeight="1" x14ac:dyDescent="0.3">
      <c r="A384" s="650">
        <v>42950</v>
      </c>
      <c r="B384" s="652"/>
      <c r="C384" s="652" t="s">
        <v>297</v>
      </c>
      <c r="D384" s="638"/>
      <c r="E384" s="638"/>
      <c r="F384" s="654">
        <v>7500</v>
      </c>
      <c r="G384" s="649">
        <f t="shared" si="26"/>
        <v>55.989796212202158</v>
      </c>
    </row>
    <row r="385" spans="1:8" ht="13.95" customHeight="1" x14ac:dyDescent="0.25">
      <c r="A385" s="650">
        <v>4100</v>
      </c>
      <c r="B385" s="652"/>
      <c r="C385" s="652" t="s">
        <v>233</v>
      </c>
      <c r="D385" s="653">
        <v>-183539.73</v>
      </c>
      <c r="E385" s="653">
        <v>-749983</v>
      </c>
      <c r="F385" s="654">
        <v>-786950</v>
      </c>
      <c r="G385" s="571">
        <f t="shared" si="26"/>
        <v>-5874.822683892331</v>
      </c>
      <c r="H385" s="658">
        <f>F385/F372</f>
        <v>0.21016690235164198</v>
      </c>
    </row>
    <row r="386" spans="1:8" ht="13.95" customHeight="1" x14ac:dyDescent="0.25">
      <c r="A386" s="650">
        <v>4101</v>
      </c>
      <c r="B386" s="652"/>
      <c r="C386" s="652" t="s">
        <v>234</v>
      </c>
      <c r="D386" s="653">
        <v>-147199.82999999999</v>
      </c>
      <c r="E386" s="653">
        <v>-600697</v>
      </c>
      <c r="F386" s="654">
        <v>-643787</v>
      </c>
      <c r="G386" s="649">
        <f t="shared" si="26"/>
        <v>-4806.0670578753316</v>
      </c>
    </row>
    <row r="387" spans="1:8" ht="13.95" customHeight="1" x14ac:dyDescent="0.25">
      <c r="A387" s="650">
        <v>41000</v>
      </c>
      <c r="B387" s="652"/>
      <c r="C387" s="652" t="s">
        <v>235</v>
      </c>
      <c r="D387" s="653">
        <v>-147199.82999999999</v>
      </c>
      <c r="E387" s="653">
        <v>-600697</v>
      </c>
      <c r="F387" s="654">
        <v>-643787</v>
      </c>
      <c r="G387" s="571">
        <f t="shared" si="26"/>
        <v>-4806.0670578753316</v>
      </c>
    </row>
    <row r="388" spans="1:8" ht="13.95" customHeight="1" x14ac:dyDescent="0.25">
      <c r="A388" s="650">
        <v>4200</v>
      </c>
      <c r="B388" s="652"/>
      <c r="C388" s="652" t="s">
        <v>236</v>
      </c>
      <c r="D388" s="653">
        <v>-36339.9</v>
      </c>
      <c r="E388" s="653">
        <v>-149286</v>
      </c>
      <c r="F388" s="654">
        <v>-143163</v>
      </c>
      <c r="G388" s="649">
        <f t="shared" si="26"/>
        <v>-1068.7556260169997</v>
      </c>
    </row>
    <row r="389" spans="1:8" ht="13.95" customHeight="1" x14ac:dyDescent="0.25">
      <c r="A389" s="650">
        <v>42000</v>
      </c>
      <c r="B389" s="652"/>
      <c r="C389" s="652" t="s">
        <v>237</v>
      </c>
      <c r="D389" s="653">
        <v>-13342.9</v>
      </c>
      <c r="E389" s="653">
        <v>-54383</v>
      </c>
      <c r="F389" s="654">
        <v>-50098</v>
      </c>
      <c r="G389" s="571">
        <f t="shared" si="26"/>
        <v>-373.99690808518716</v>
      </c>
    </row>
    <row r="390" spans="1:8" ht="13.95" customHeight="1" x14ac:dyDescent="0.25">
      <c r="A390" s="650">
        <v>42100</v>
      </c>
      <c r="B390" s="652"/>
      <c r="C390" s="652" t="s">
        <v>238</v>
      </c>
      <c r="D390" s="653">
        <v>-16024.33</v>
      </c>
      <c r="E390" s="653">
        <v>-67534</v>
      </c>
      <c r="F390" s="654">
        <v>-63460</v>
      </c>
      <c r="G390" s="649">
        <f t="shared" si="26"/>
        <v>-473.74832901684653</v>
      </c>
    </row>
    <row r="391" spans="1:8" ht="13.95" customHeight="1" x14ac:dyDescent="0.25">
      <c r="A391" s="650">
        <v>42200</v>
      </c>
      <c r="B391" s="652"/>
      <c r="C391" s="652" t="s">
        <v>239</v>
      </c>
      <c r="D391" s="653">
        <v>-6972.67</v>
      </c>
      <c r="E391" s="653">
        <v>-27369</v>
      </c>
      <c r="F391" s="654">
        <v>-29606</v>
      </c>
      <c r="G391" s="571">
        <f t="shared" si="26"/>
        <v>-221.01785422112761</v>
      </c>
    </row>
    <row r="392" spans="1:8" ht="13.95" customHeight="1" x14ac:dyDescent="0.25">
      <c r="A392" s="644">
        <v>430</v>
      </c>
      <c r="B392" s="652"/>
      <c r="C392" s="655" t="s">
        <v>13</v>
      </c>
      <c r="D392" s="647">
        <v>-299977.17</v>
      </c>
      <c r="E392" s="647">
        <v>-1494710</v>
      </c>
      <c r="F392" s="648">
        <v>-1244461</v>
      </c>
      <c r="G392" s="649">
        <f t="shared" si="26"/>
        <v>-9290.282371204441</v>
      </c>
    </row>
    <row r="393" spans="1:8" ht="13.95" customHeight="1" x14ac:dyDescent="0.25">
      <c r="A393" s="650">
        <v>4340</v>
      </c>
      <c r="B393" s="652"/>
      <c r="C393" s="652" t="s">
        <v>240</v>
      </c>
      <c r="D393" s="653">
        <v>-299977.17</v>
      </c>
      <c r="E393" s="653">
        <v>-1494710</v>
      </c>
      <c r="F393" s="654">
        <v>-1244461</v>
      </c>
      <c r="G393" s="571">
        <f t="shared" si="26"/>
        <v>-9290.282371204441</v>
      </c>
    </row>
    <row r="394" spans="1:8" ht="13.95" customHeight="1" x14ac:dyDescent="0.25">
      <c r="A394" s="650">
        <v>43400</v>
      </c>
      <c r="B394" s="652"/>
      <c r="C394" s="652" t="s">
        <v>241</v>
      </c>
      <c r="D394" s="657">
        <v>-281.7</v>
      </c>
      <c r="E394" s="653">
        <v>-11000</v>
      </c>
      <c r="F394" s="654">
        <v>-11286</v>
      </c>
      <c r="G394" s="649">
        <f t="shared" si="26"/>
        <v>-84.2534453401218</v>
      </c>
    </row>
    <row r="395" spans="1:8" ht="13.95" customHeight="1" x14ac:dyDescent="0.25">
      <c r="A395" s="650">
        <v>43490</v>
      </c>
      <c r="B395" s="652"/>
      <c r="C395" s="652" t="s">
        <v>242</v>
      </c>
      <c r="D395" s="653">
        <v>-15032.51</v>
      </c>
      <c r="E395" s="653">
        <v>-50000</v>
      </c>
      <c r="F395" s="654">
        <v>-47308</v>
      </c>
      <c r="G395" s="571">
        <f t="shared" si="26"/>
        <v>-353.16870389424793</v>
      </c>
    </row>
    <row r="396" spans="1:8" ht="13.95" customHeight="1" x14ac:dyDescent="0.25">
      <c r="A396" s="650">
        <v>43610</v>
      </c>
      <c r="B396" s="652"/>
      <c r="C396" s="652" t="s">
        <v>243</v>
      </c>
      <c r="D396" s="657">
        <v>-19</v>
      </c>
      <c r="E396" s="653">
        <v>-1000</v>
      </c>
      <c r="F396" s="659">
        <v>-545</v>
      </c>
      <c r="G396" s="649">
        <f t="shared" si="26"/>
        <v>-4.0685918580866902</v>
      </c>
    </row>
    <row r="397" spans="1:8" ht="13.95" customHeight="1" x14ac:dyDescent="0.25">
      <c r="A397" s="650">
        <v>43620</v>
      </c>
      <c r="B397" s="652"/>
      <c r="C397" s="652" t="s">
        <v>320</v>
      </c>
      <c r="D397" s="657">
        <v>-212.24</v>
      </c>
      <c r="E397" s="657">
        <v>-637</v>
      </c>
      <c r="F397" s="659">
        <v>-637</v>
      </c>
      <c r="G397" s="571">
        <f t="shared" si="26"/>
        <v>-4.7554000249563702</v>
      </c>
    </row>
    <row r="398" spans="1:8" ht="13.95" customHeight="1" x14ac:dyDescent="0.25">
      <c r="A398" s="650">
        <v>43630</v>
      </c>
      <c r="B398" s="652"/>
      <c r="C398" s="652" t="s">
        <v>244</v>
      </c>
      <c r="D398" s="657">
        <v>-251.03</v>
      </c>
      <c r="E398" s="657">
        <v>-970</v>
      </c>
      <c r="F398" s="654">
        <v>-1180</v>
      </c>
      <c r="G398" s="649">
        <f t="shared" si="26"/>
        <v>-8.8090612707198055</v>
      </c>
    </row>
    <row r="399" spans="1:8" ht="13.95" customHeight="1" x14ac:dyDescent="0.25">
      <c r="A399" s="650">
        <v>43810</v>
      </c>
      <c r="B399" s="652"/>
      <c r="C399" s="652" t="s">
        <v>305</v>
      </c>
      <c r="D399" s="657">
        <v>-81</v>
      </c>
      <c r="E399" s="653">
        <v>-200000</v>
      </c>
      <c r="F399" s="659">
        <v>-240</v>
      </c>
      <c r="G399" s="571">
        <f t="shared" si="26"/>
        <v>-1.7916734787904689</v>
      </c>
    </row>
    <row r="400" spans="1:8" ht="13.95" customHeight="1" x14ac:dyDescent="0.25">
      <c r="A400" s="650">
        <v>43837</v>
      </c>
      <c r="B400" s="652"/>
      <c r="C400" s="652" t="s">
        <v>331</v>
      </c>
      <c r="D400" s="653">
        <v>-2938.11</v>
      </c>
      <c r="E400" s="653">
        <v>-12355</v>
      </c>
      <c r="F400" s="654">
        <v>-16023</v>
      </c>
      <c r="G400" s="649">
        <f t="shared" si="26"/>
        <v>-119.61660062774868</v>
      </c>
    </row>
    <row r="401" spans="1:8" ht="13.95" customHeight="1" x14ac:dyDescent="0.3">
      <c r="A401" s="650">
        <v>43847</v>
      </c>
      <c r="B401" s="652"/>
      <c r="C401" s="652" t="s">
        <v>332</v>
      </c>
      <c r="D401" s="638"/>
      <c r="E401" s="653">
        <v>-1922</v>
      </c>
      <c r="F401" s="639"/>
      <c r="G401" s="571">
        <f t="shared" si="26"/>
        <v>0</v>
      </c>
    </row>
    <row r="402" spans="1:8" ht="13.95" customHeight="1" x14ac:dyDescent="0.25">
      <c r="A402" s="650">
        <v>43850</v>
      </c>
      <c r="B402" s="652"/>
      <c r="C402" s="652" t="s">
        <v>306</v>
      </c>
      <c r="D402" s="653">
        <v>-5482.18</v>
      </c>
      <c r="E402" s="653">
        <v>-32500</v>
      </c>
      <c r="F402" s="654">
        <v>-32984</v>
      </c>
      <c r="G402" s="649">
        <f t="shared" si="26"/>
        <v>-246.23565843510346</v>
      </c>
    </row>
    <row r="403" spans="1:8" ht="13.95" customHeight="1" x14ac:dyDescent="0.25">
      <c r="A403" s="650">
        <v>43867</v>
      </c>
      <c r="B403" s="652"/>
      <c r="C403" s="652" t="s">
        <v>245</v>
      </c>
      <c r="D403" s="653">
        <v>-98704</v>
      </c>
      <c r="E403" s="653">
        <v>-297600</v>
      </c>
      <c r="F403" s="654">
        <v>-287177</v>
      </c>
      <c r="G403" s="571">
        <f t="shared" si="26"/>
        <v>-2143.8642275775437</v>
      </c>
    </row>
    <row r="404" spans="1:8" ht="13.95" customHeight="1" x14ac:dyDescent="0.3">
      <c r="A404" s="650">
        <v>43900</v>
      </c>
      <c r="B404" s="652"/>
      <c r="C404" s="652" t="s">
        <v>333</v>
      </c>
      <c r="D404" s="653">
        <v>-1020</v>
      </c>
      <c r="E404" s="638"/>
      <c r="F404" s="639"/>
      <c r="G404" s="649">
        <f t="shared" si="26"/>
        <v>0</v>
      </c>
    </row>
    <row r="405" spans="1:8" ht="13.95" customHeight="1" x14ac:dyDescent="0.25">
      <c r="A405" s="650">
        <v>43947</v>
      </c>
      <c r="B405" s="652"/>
      <c r="C405" s="652" t="s">
        <v>246</v>
      </c>
      <c r="D405" s="657">
        <v>-135.18</v>
      </c>
      <c r="E405" s="657">
        <v>-555</v>
      </c>
      <c r="F405" s="654">
        <v>-42562</v>
      </c>
      <c r="G405" s="571">
        <f t="shared" si="26"/>
        <v>-317.73836085116642</v>
      </c>
    </row>
    <row r="406" spans="1:8" ht="13.95" customHeight="1" x14ac:dyDescent="0.25">
      <c r="A406" s="650">
        <v>44000</v>
      </c>
      <c r="B406" s="652"/>
      <c r="C406" s="652" t="s">
        <v>247</v>
      </c>
      <c r="D406" s="653">
        <v>-1221.9000000000001</v>
      </c>
      <c r="E406" s="653">
        <v>-8200</v>
      </c>
      <c r="F406" s="654">
        <v>-3932</v>
      </c>
      <c r="G406" s="649">
        <f t="shared" si="26"/>
        <v>-29.353583827517184</v>
      </c>
    </row>
    <row r="407" spans="1:8" ht="13.95" customHeight="1" x14ac:dyDescent="0.3">
      <c r="A407" s="650">
        <v>44140</v>
      </c>
      <c r="B407" s="652"/>
      <c r="C407" s="652" t="s">
        <v>307</v>
      </c>
      <c r="D407" s="638"/>
      <c r="E407" s="653">
        <v>-601100</v>
      </c>
      <c r="F407" s="639"/>
      <c r="G407" s="571">
        <f t="shared" si="26"/>
        <v>0</v>
      </c>
    </row>
    <row r="408" spans="1:8" ht="13.95" customHeight="1" x14ac:dyDescent="0.25">
      <c r="A408" s="650">
        <v>44147</v>
      </c>
      <c r="B408" s="652"/>
      <c r="C408" s="652" t="s">
        <v>248</v>
      </c>
      <c r="D408" s="653">
        <v>-162145.66</v>
      </c>
      <c r="E408" s="653">
        <v>-180000</v>
      </c>
      <c r="F408" s="654">
        <v>-699123</v>
      </c>
      <c r="G408" s="649">
        <f t="shared" si="26"/>
        <v>-5219.1672396351214</v>
      </c>
      <c r="H408" s="661">
        <f>G408/G4</f>
        <v>-38.94900925100837</v>
      </c>
    </row>
    <row r="409" spans="1:8" ht="13.95" customHeight="1" x14ac:dyDescent="0.25">
      <c r="A409" s="650">
        <v>44150</v>
      </c>
      <c r="B409" s="652"/>
      <c r="C409" s="652" t="s">
        <v>249</v>
      </c>
      <c r="D409" s="657">
        <v>-889.73</v>
      </c>
      <c r="E409" s="653">
        <v>-5500</v>
      </c>
      <c r="F409" s="654">
        <v>-5668</v>
      </c>
      <c r="G409" s="571">
        <f t="shared" si="26"/>
        <v>-42.313355324101572</v>
      </c>
    </row>
    <row r="410" spans="1:8" ht="13.95" customHeight="1" x14ac:dyDescent="0.25">
      <c r="A410" s="650">
        <v>44160</v>
      </c>
      <c r="B410" s="652"/>
      <c r="C410" s="652" t="s">
        <v>250</v>
      </c>
      <c r="D410" s="653">
        <v>-1834.88</v>
      </c>
      <c r="E410" s="653">
        <v>-17276</v>
      </c>
      <c r="F410" s="654">
        <v>-20725</v>
      </c>
      <c r="G410" s="649">
        <f t="shared" si="26"/>
        <v>-154.71847019971861</v>
      </c>
    </row>
    <row r="411" spans="1:8" ht="13.95" customHeight="1" x14ac:dyDescent="0.25">
      <c r="A411" s="650">
        <v>44310</v>
      </c>
      <c r="B411" s="652"/>
      <c r="C411" s="652" t="s">
        <v>252</v>
      </c>
      <c r="D411" s="653">
        <v>-7635.04</v>
      </c>
      <c r="E411" s="653">
        <v>-32010</v>
      </c>
      <c r="F411" s="654">
        <v>-61158</v>
      </c>
      <c r="G411" s="571">
        <f t="shared" si="26"/>
        <v>-456.56319423278126</v>
      </c>
    </row>
    <row r="412" spans="1:8" ht="13.95" customHeight="1" x14ac:dyDescent="0.25">
      <c r="A412" s="650">
        <v>44330</v>
      </c>
      <c r="B412" s="652"/>
      <c r="C412" s="652" t="s">
        <v>322</v>
      </c>
      <c r="D412" s="657">
        <v>-346.42</v>
      </c>
      <c r="E412" s="653">
        <v>-1000</v>
      </c>
      <c r="F412" s="654">
        <v>-2622</v>
      </c>
      <c r="G412" s="649">
        <f t="shared" si="26"/>
        <v>-19.574032755785872</v>
      </c>
    </row>
    <row r="413" spans="1:8" ht="13.95" customHeight="1" x14ac:dyDescent="0.3">
      <c r="A413" s="650">
        <v>44335</v>
      </c>
      <c r="B413" s="652"/>
      <c r="C413" s="652" t="s">
        <v>334</v>
      </c>
      <c r="D413" s="638"/>
      <c r="E413" s="657">
        <v>-100</v>
      </c>
      <c r="F413" s="639"/>
      <c r="G413" s="571">
        <f t="shared" si="26"/>
        <v>0</v>
      </c>
    </row>
    <row r="414" spans="1:8" ht="13.95" customHeight="1" x14ac:dyDescent="0.3">
      <c r="A414" s="650">
        <v>44460</v>
      </c>
      <c r="B414" s="652"/>
      <c r="C414" s="652" t="s">
        <v>253</v>
      </c>
      <c r="D414" s="638"/>
      <c r="E414" s="653">
        <v>-20855</v>
      </c>
      <c r="F414" s="639"/>
      <c r="G414" s="649">
        <f t="shared" si="26"/>
        <v>0</v>
      </c>
    </row>
    <row r="415" spans="1:8" ht="13.95" customHeight="1" x14ac:dyDescent="0.25">
      <c r="A415" s="650">
        <v>44700</v>
      </c>
      <c r="B415" s="652"/>
      <c r="C415" s="652" t="s">
        <v>254</v>
      </c>
      <c r="D415" s="653">
        <v>-1746.59</v>
      </c>
      <c r="E415" s="653">
        <v>-20000</v>
      </c>
      <c r="F415" s="654">
        <v>-11290</v>
      </c>
      <c r="G415" s="571">
        <f t="shared" si="26"/>
        <v>-84.28330656476831</v>
      </c>
    </row>
    <row r="416" spans="1:8" ht="13.95" customHeight="1" x14ac:dyDescent="0.3">
      <c r="A416" s="650">
        <v>44710</v>
      </c>
      <c r="B416" s="652"/>
      <c r="C416" s="652" t="s">
        <v>335</v>
      </c>
      <c r="D416" s="638"/>
      <c r="E416" s="657">
        <v>-130</v>
      </c>
      <c r="F416" s="639"/>
      <c r="G416" s="649">
        <f t="shared" si="26"/>
        <v>0</v>
      </c>
    </row>
    <row r="417" spans="1:7" ht="13.95" customHeight="1" x14ac:dyDescent="0.25">
      <c r="A417" s="644">
        <v>450</v>
      </c>
      <c r="B417" s="652"/>
      <c r="C417" s="655" t="s">
        <v>16</v>
      </c>
      <c r="D417" s="647">
        <v>-59802.98</v>
      </c>
      <c r="E417" s="647">
        <v>-303878</v>
      </c>
      <c r="F417" s="648">
        <v>-312615</v>
      </c>
      <c r="G417" s="571">
        <f t="shared" si="26"/>
        <v>-2333.7666857170102</v>
      </c>
    </row>
    <row r="418" spans="1:7" ht="13.95" customHeight="1" x14ac:dyDescent="0.25">
      <c r="A418" s="650">
        <v>4500</v>
      </c>
      <c r="B418" s="652"/>
      <c r="C418" s="652" t="s">
        <v>255</v>
      </c>
      <c r="D418" s="653">
        <v>-59802.98</v>
      </c>
      <c r="E418" s="653">
        <v>-303878</v>
      </c>
      <c r="F418" s="654">
        <v>-312615</v>
      </c>
      <c r="G418" s="649">
        <f t="shared" si="26"/>
        <v>-2333.7666857170102</v>
      </c>
    </row>
    <row r="419" spans="1:7" ht="13.95" customHeight="1" x14ac:dyDescent="0.25">
      <c r="A419" s="650">
        <v>4501</v>
      </c>
      <c r="B419" s="652"/>
      <c r="C419" s="652" t="s">
        <v>256</v>
      </c>
      <c r="D419" s="657">
        <v>-581.86</v>
      </c>
      <c r="E419" s="653">
        <v>-2700</v>
      </c>
      <c r="F419" s="654">
        <v>-2337</v>
      </c>
      <c r="G419" s="571">
        <f t="shared" ref="G419:G467" si="27">F419/$G$23</f>
        <v>-17.446420499722191</v>
      </c>
    </row>
    <row r="420" spans="1:7" ht="13.95" customHeight="1" x14ac:dyDescent="0.25">
      <c r="A420" s="650">
        <v>45000</v>
      </c>
      <c r="B420" s="652"/>
      <c r="C420" s="652" t="s">
        <v>257</v>
      </c>
      <c r="D420" s="657">
        <v>-14.99</v>
      </c>
      <c r="E420" s="657">
        <v>-800</v>
      </c>
      <c r="F420" s="659">
        <v>-551</v>
      </c>
      <c r="G420" s="649">
        <f t="shared" si="27"/>
        <v>-4.1133836950564513</v>
      </c>
    </row>
    <row r="421" spans="1:7" ht="13.95" customHeight="1" x14ac:dyDescent="0.3">
      <c r="A421" s="650">
        <v>45010</v>
      </c>
      <c r="B421" s="652"/>
      <c r="C421" s="652" t="s">
        <v>258</v>
      </c>
      <c r="D421" s="638"/>
      <c r="E421" s="657">
        <v>-300</v>
      </c>
      <c r="F421" s="659">
        <v>-185</v>
      </c>
      <c r="G421" s="571">
        <f t="shared" si="27"/>
        <v>-1.3810816399009864</v>
      </c>
    </row>
    <row r="422" spans="1:7" ht="13.95" customHeight="1" x14ac:dyDescent="0.25">
      <c r="A422" s="650">
        <v>45120</v>
      </c>
      <c r="B422" s="652"/>
      <c r="C422" s="652" t="s">
        <v>309</v>
      </c>
      <c r="D422" s="657">
        <v>-566.87</v>
      </c>
      <c r="E422" s="653">
        <v>-1600</v>
      </c>
      <c r="F422" s="654">
        <v>-1601</v>
      </c>
      <c r="G422" s="649">
        <f t="shared" si="27"/>
        <v>-11.951955164764753</v>
      </c>
    </row>
    <row r="423" spans="1:7" ht="13.95" customHeight="1" x14ac:dyDescent="0.25">
      <c r="A423" s="650">
        <v>4520</v>
      </c>
      <c r="B423" s="652"/>
      <c r="C423" s="652" t="s">
        <v>259</v>
      </c>
      <c r="D423" s="657">
        <v>0</v>
      </c>
      <c r="E423" s="657">
        <v>-500</v>
      </c>
      <c r="F423" s="659">
        <v>-464</v>
      </c>
      <c r="G423" s="571">
        <f t="shared" si="27"/>
        <v>-3.4639020589949068</v>
      </c>
    </row>
    <row r="424" spans="1:7" ht="13.95" customHeight="1" x14ac:dyDescent="0.3">
      <c r="A424" s="650">
        <v>45200</v>
      </c>
      <c r="B424" s="652"/>
      <c r="C424" s="652" t="s">
        <v>259</v>
      </c>
      <c r="D424" s="638"/>
      <c r="E424" s="657">
        <v>-500</v>
      </c>
      <c r="F424" s="659">
        <v>-464</v>
      </c>
      <c r="G424" s="649">
        <f t="shared" si="27"/>
        <v>-3.4639020589949068</v>
      </c>
    </row>
    <row r="425" spans="1:7" ht="13.95" customHeight="1" x14ac:dyDescent="0.25">
      <c r="A425" s="650">
        <v>4540</v>
      </c>
      <c r="B425" s="652"/>
      <c r="C425" s="652" t="s">
        <v>261</v>
      </c>
      <c r="D425" s="657">
        <v>-11.59</v>
      </c>
      <c r="E425" s="653">
        <v>-1200</v>
      </c>
      <c r="F425" s="654">
        <v>-2161</v>
      </c>
      <c r="G425" s="571">
        <f t="shared" si="27"/>
        <v>-16.132526615275847</v>
      </c>
    </row>
    <row r="426" spans="1:7" ht="13.95" customHeight="1" x14ac:dyDescent="0.25">
      <c r="A426" s="650">
        <v>45400</v>
      </c>
      <c r="B426" s="652"/>
      <c r="C426" s="652" t="s">
        <v>261</v>
      </c>
      <c r="D426" s="657">
        <v>-11.59</v>
      </c>
      <c r="E426" s="653">
        <v>-1200</v>
      </c>
      <c r="F426" s="654">
        <v>-2161</v>
      </c>
      <c r="G426" s="649">
        <f t="shared" si="27"/>
        <v>-16.132526615275847</v>
      </c>
    </row>
    <row r="427" spans="1:7" ht="13.95" customHeight="1" x14ac:dyDescent="0.25">
      <c r="A427" s="650">
        <v>4541</v>
      </c>
      <c r="B427" s="652"/>
      <c r="C427" s="652" t="s">
        <v>262</v>
      </c>
      <c r="D427" s="653">
        <v>-5401.28</v>
      </c>
      <c r="E427" s="653">
        <v>-84900</v>
      </c>
      <c r="F427" s="654">
        <v>-74769</v>
      </c>
      <c r="G427" s="571">
        <f t="shared" si="27"/>
        <v>-558.17347639868569</v>
      </c>
    </row>
    <row r="428" spans="1:7" ht="13.95" customHeight="1" x14ac:dyDescent="0.25">
      <c r="A428" s="650">
        <v>45420</v>
      </c>
      <c r="B428" s="652"/>
      <c r="C428" s="652" t="s">
        <v>263</v>
      </c>
      <c r="D428" s="657">
        <v>88.37</v>
      </c>
      <c r="E428" s="653">
        <v>-24000</v>
      </c>
      <c r="F428" s="654">
        <v>-21786</v>
      </c>
      <c r="G428" s="649">
        <f t="shared" si="27"/>
        <v>-162.63916003720482</v>
      </c>
    </row>
    <row r="429" spans="1:7" ht="13.95" customHeight="1" x14ac:dyDescent="0.25">
      <c r="A429" s="650">
        <v>45430</v>
      </c>
      <c r="B429" s="652"/>
      <c r="C429" s="652" t="s">
        <v>264</v>
      </c>
      <c r="D429" s="653">
        <v>-5385.45</v>
      </c>
      <c r="E429" s="653">
        <v>-60000</v>
      </c>
      <c r="F429" s="654">
        <v>-52357</v>
      </c>
      <c r="G429" s="571">
        <f t="shared" si="27"/>
        <v>-390.86103470430243</v>
      </c>
    </row>
    <row r="430" spans="1:7" ht="13.95" customHeight="1" x14ac:dyDescent="0.25">
      <c r="A430" s="650">
        <v>45440</v>
      </c>
      <c r="B430" s="652"/>
      <c r="C430" s="652" t="s">
        <v>265</v>
      </c>
      <c r="D430" s="657">
        <v>-104.2</v>
      </c>
      <c r="E430" s="657">
        <v>-900</v>
      </c>
      <c r="F430" s="659">
        <v>-626</v>
      </c>
      <c r="G430" s="649">
        <f t="shared" si="27"/>
        <v>-4.6732816571784737</v>
      </c>
    </row>
    <row r="431" spans="1:7" ht="13.95" customHeight="1" x14ac:dyDescent="0.25">
      <c r="A431" s="650">
        <v>4550</v>
      </c>
      <c r="B431" s="652"/>
      <c r="C431" s="652" t="s">
        <v>266</v>
      </c>
      <c r="D431" s="653">
        <v>-4565.16</v>
      </c>
      <c r="E431" s="653">
        <v>-40000</v>
      </c>
      <c r="F431" s="654">
        <v>-38383</v>
      </c>
      <c r="G431" s="571">
        <f t="shared" si="27"/>
        <v>-286.54084640172738</v>
      </c>
    </row>
    <row r="432" spans="1:7" ht="13.95" customHeight="1" x14ac:dyDescent="0.3">
      <c r="A432" s="650">
        <v>45510</v>
      </c>
      <c r="B432" s="652"/>
      <c r="C432" s="652" t="s">
        <v>267</v>
      </c>
      <c r="D432" s="638"/>
      <c r="E432" s="638"/>
      <c r="F432" s="654">
        <v>-4993</v>
      </c>
      <c r="G432" s="649">
        <f t="shared" si="27"/>
        <v>-37.274273665003385</v>
      </c>
    </row>
    <row r="433" spans="1:7" ht="13.95" customHeight="1" x14ac:dyDescent="0.25">
      <c r="A433" s="650">
        <v>45520</v>
      </c>
      <c r="B433" s="652"/>
      <c r="C433" s="652" t="s">
        <v>268</v>
      </c>
      <c r="D433" s="653">
        <v>-4565.16</v>
      </c>
      <c r="E433" s="653">
        <v>-40000</v>
      </c>
      <c r="F433" s="654">
        <v>-33390</v>
      </c>
      <c r="G433" s="571">
        <f t="shared" si="27"/>
        <v>-249.26657273672399</v>
      </c>
    </row>
    <row r="434" spans="1:7" ht="13.95" customHeight="1" x14ac:dyDescent="0.25">
      <c r="A434" s="650">
        <v>4560</v>
      </c>
      <c r="B434" s="652"/>
      <c r="C434" s="652" t="s">
        <v>269</v>
      </c>
      <c r="D434" s="653">
        <v>-47854.92</v>
      </c>
      <c r="E434" s="653">
        <v>-165078</v>
      </c>
      <c r="F434" s="654">
        <v>-175034</v>
      </c>
      <c r="G434" s="649">
        <f t="shared" si="27"/>
        <v>-1306.6823986942122</v>
      </c>
    </row>
    <row r="435" spans="1:7" ht="13.95" customHeight="1" x14ac:dyDescent="0.25">
      <c r="A435" s="650">
        <v>45700</v>
      </c>
      <c r="B435" s="651"/>
      <c r="C435" s="652" t="s">
        <v>336</v>
      </c>
      <c r="D435" s="653">
        <v>-30185.82</v>
      </c>
      <c r="E435" s="653">
        <v>-72000</v>
      </c>
      <c r="F435" s="654">
        <v>-78921</v>
      </c>
      <c r="G435" s="571">
        <f t="shared" si="27"/>
        <v>-589.16942758176083</v>
      </c>
    </row>
    <row r="436" spans="1:7" ht="13.95" customHeight="1" x14ac:dyDescent="0.3">
      <c r="A436" s="650">
        <v>45710</v>
      </c>
      <c r="B436" s="651"/>
      <c r="C436" s="652" t="s">
        <v>337</v>
      </c>
      <c r="D436" s="638"/>
      <c r="E436" s="653">
        <v>-7500</v>
      </c>
      <c r="F436" s="654">
        <v>-7437</v>
      </c>
      <c r="G436" s="649">
        <f t="shared" si="27"/>
        <v>-55.519481924019658</v>
      </c>
    </row>
    <row r="437" spans="1:7" ht="13.95" customHeight="1" x14ac:dyDescent="0.25">
      <c r="A437" s="650">
        <v>45720</v>
      </c>
      <c r="B437" s="651"/>
      <c r="C437" s="652" t="s">
        <v>270</v>
      </c>
      <c r="D437" s="653">
        <v>-15716.2</v>
      </c>
      <c r="E437" s="653">
        <v>-72400</v>
      </c>
      <c r="F437" s="654">
        <v>-78039</v>
      </c>
      <c r="G437" s="571">
        <f t="shared" si="27"/>
        <v>-582.58502754720587</v>
      </c>
    </row>
    <row r="438" spans="1:7" ht="13.95" customHeight="1" x14ac:dyDescent="0.25">
      <c r="A438" s="650">
        <v>45737</v>
      </c>
      <c r="B438" s="651"/>
      <c r="C438" s="652" t="s">
        <v>338</v>
      </c>
      <c r="D438" s="653">
        <v>-1834.88</v>
      </c>
      <c r="E438" s="653">
        <v>-8827</v>
      </c>
      <c r="F438" s="654">
        <v>-9908</v>
      </c>
      <c r="G438" s="649">
        <f t="shared" si="27"/>
        <v>-73.966253449399858</v>
      </c>
    </row>
    <row r="439" spans="1:7" ht="13.95" customHeight="1" x14ac:dyDescent="0.25">
      <c r="A439" s="650">
        <v>45747</v>
      </c>
      <c r="B439" s="651"/>
      <c r="C439" s="652" t="s">
        <v>339</v>
      </c>
      <c r="D439" s="657">
        <v>-118.02</v>
      </c>
      <c r="E439" s="653">
        <v>-4351</v>
      </c>
      <c r="F439" s="659">
        <v>-730</v>
      </c>
      <c r="G439" s="571">
        <f t="shared" si="27"/>
        <v>-5.4496734979876766</v>
      </c>
    </row>
    <row r="440" spans="1:7" ht="13.95" customHeight="1" x14ac:dyDescent="0.25">
      <c r="A440" s="650">
        <v>4580</v>
      </c>
      <c r="B440" s="651"/>
      <c r="C440" s="652" t="s">
        <v>271</v>
      </c>
      <c r="D440" s="657">
        <v>0</v>
      </c>
      <c r="E440" s="657">
        <v>0</v>
      </c>
      <c r="F440" s="654">
        <v>-8772</v>
      </c>
      <c r="G440" s="649">
        <f t="shared" si="27"/>
        <v>-65.485665649791642</v>
      </c>
    </row>
    <row r="441" spans="1:7" ht="13.95" customHeight="1" x14ac:dyDescent="0.3">
      <c r="A441" s="650">
        <v>45800</v>
      </c>
      <c r="B441" s="651"/>
      <c r="C441" s="652" t="s">
        <v>271</v>
      </c>
      <c r="D441" s="638"/>
      <c r="E441" s="638"/>
      <c r="F441" s="654">
        <v>-8772</v>
      </c>
      <c r="G441" s="571">
        <f t="shared" si="27"/>
        <v>-65.485665649791642</v>
      </c>
    </row>
    <row r="442" spans="1:7" ht="13.95" customHeight="1" x14ac:dyDescent="0.25">
      <c r="A442" s="650">
        <v>4590</v>
      </c>
      <c r="B442" s="651"/>
      <c r="C442" s="652" t="s">
        <v>272</v>
      </c>
      <c r="D442" s="657">
        <v>-591.13</v>
      </c>
      <c r="E442" s="653">
        <v>-3000</v>
      </c>
      <c r="F442" s="654">
        <v>-5618</v>
      </c>
      <c r="G442" s="649">
        <f t="shared" si="27"/>
        <v>-41.940090016020228</v>
      </c>
    </row>
    <row r="443" spans="1:7" ht="13.95" customHeight="1" x14ac:dyDescent="0.3">
      <c r="A443" s="650">
        <v>45930</v>
      </c>
      <c r="B443" s="651"/>
      <c r="C443" s="652" t="s">
        <v>273</v>
      </c>
      <c r="D443" s="638"/>
      <c r="E443" s="638"/>
      <c r="F443" s="659">
        <v>-242</v>
      </c>
      <c r="G443" s="571">
        <f t="shared" si="27"/>
        <v>-1.8066040911137229</v>
      </c>
    </row>
    <row r="444" spans="1:7" ht="13.95" customHeight="1" x14ac:dyDescent="0.3">
      <c r="A444" s="650">
        <v>45940</v>
      </c>
      <c r="B444" s="651"/>
      <c r="C444" s="652" t="s">
        <v>274</v>
      </c>
      <c r="D444" s="638"/>
      <c r="E444" s="638"/>
      <c r="F444" s="659">
        <v>-49</v>
      </c>
      <c r="G444" s="649">
        <f t="shared" si="27"/>
        <v>-0.36580000191972073</v>
      </c>
    </row>
    <row r="445" spans="1:7" ht="13.95" customHeight="1" x14ac:dyDescent="0.25">
      <c r="A445" s="650">
        <v>45950</v>
      </c>
      <c r="B445" s="651"/>
      <c r="C445" s="652" t="s">
        <v>275</v>
      </c>
      <c r="D445" s="657">
        <v>-591.13</v>
      </c>
      <c r="E445" s="653">
        <v>-3000</v>
      </c>
      <c r="F445" s="654">
        <v>-5326</v>
      </c>
      <c r="G445" s="571">
        <f t="shared" si="27"/>
        <v>-39.760220616825158</v>
      </c>
    </row>
    <row r="446" spans="1:7" ht="13.95" customHeight="1" x14ac:dyDescent="0.25">
      <c r="A446" s="650">
        <v>4601</v>
      </c>
      <c r="B446" s="651"/>
      <c r="C446" s="652" t="s">
        <v>276</v>
      </c>
      <c r="D446" s="657">
        <v>-797.04</v>
      </c>
      <c r="E446" s="653">
        <v>-6500</v>
      </c>
      <c r="F446" s="654">
        <v>-5077</v>
      </c>
      <c r="G446" s="649">
        <f t="shared" si="27"/>
        <v>-37.901359382580047</v>
      </c>
    </row>
    <row r="447" spans="1:7" ht="13.95" customHeight="1" x14ac:dyDescent="0.25">
      <c r="A447" s="650">
        <v>46000</v>
      </c>
      <c r="B447" s="651"/>
      <c r="C447" s="652" t="s">
        <v>276</v>
      </c>
      <c r="D447" s="657">
        <v>-797.04</v>
      </c>
      <c r="E447" s="653">
        <v>-5000</v>
      </c>
      <c r="F447" s="654">
        <v>-3849</v>
      </c>
      <c r="G447" s="571">
        <f t="shared" si="27"/>
        <v>-28.733963416102146</v>
      </c>
    </row>
    <row r="448" spans="1:7" ht="13.95" customHeight="1" x14ac:dyDescent="0.3">
      <c r="A448" s="650">
        <v>46020</v>
      </c>
      <c r="B448" s="651"/>
      <c r="C448" s="652" t="s">
        <v>277</v>
      </c>
      <c r="D448" s="638"/>
      <c r="E448" s="653">
        <v>-1500</v>
      </c>
      <c r="F448" s="654">
        <v>-1228</v>
      </c>
      <c r="G448" s="649">
        <f t="shared" si="27"/>
        <v>-9.1673959664778994</v>
      </c>
    </row>
    <row r="449" spans="1:7" ht="13.95" customHeight="1" x14ac:dyDescent="0.25">
      <c r="A449" s="644">
        <v>480</v>
      </c>
      <c r="B449" s="645"/>
      <c r="C449" s="646" t="s">
        <v>18</v>
      </c>
      <c r="D449" s="647">
        <v>-159773.63</v>
      </c>
      <c r="E449" s="647">
        <v>-535680</v>
      </c>
      <c r="F449" s="648">
        <v>-528707</v>
      </c>
      <c r="G449" s="571">
        <f t="shared" si="27"/>
        <v>-3946.9596247953018</v>
      </c>
    </row>
    <row r="450" spans="1:7" ht="13.95" customHeight="1" x14ac:dyDescent="0.25">
      <c r="A450" s="650">
        <v>4800</v>
      </c>
      <c r="B450" s="651"/>
      <c r="C450" s="652" t="s">
        <v>278</v>
      </c>
      <c r="D450" s="653">
        <v>-159773.63</v>
      </c>
      <c r="E450" s="653">
        <v>-516680</v>
      </c>
      <c r="F450" s="654">
        <v>-509683</v>
      </c>
      <c r="G450" s="649">
        <f t="shared" si="27"/>
        <v>-3804.9396403765109</v>
      </c>
    </row>
    <row r="451" spans="1:7" ht="13.95" customHeight="1" x14ac:dyDescent="0.25">
      <c r="A451" s="650">
        <v>48200</v>
      </c>
      <c r="B451" s="651"/>
      <c r="C451" s="652" t="s">
        <v>279</v>
      </c>
      <c r="D451" s="653">
        <v>-146260</v>
      </c>
      <c r="E451" s="653">
        <v>-438780</v>
      </c>
      <c r="F451" s="654">
        <v>-438780</v>
      </c>
      <c r="G451" s="571">
        <f t="shared" si="27"/>
        <v>-3275.6270375986751</v>
      </c>
    </row>
    <row r="452" spans="1:7" ht="13.95" customHeight="1" x14ac:dyDescent="0.25">
      <c r="A452" s="650">
        <v>48600</v>
      </c>
      <c r="B452" s="651"/>
      <c r="C452" s="652" t="s">
        <v>280</v>
      </c>
      <c r="D452" s="653">
        <v>-13513.63</v>
      </c>
      <c r="E452" s="653">
        <v>-77900</v>
      </c>
      <c r="F452" s="654">
        <v>-70903</v>
      </c>
      <c r="G452" s="649">
        <f t="shared" si="27"/>
        <v>-529.31260277783588</v>
      </c>
    </row>
    <row r="453" spans="1:7" ht="13.95" customHeight="1" x14ac:dyDescent="0.25">
      <c r="A453" s="650">
        <v>4900</v>
      </c>
      <c r="B453" s="651"/>
      <c r="C453" s="652" t="s">
        <v>18</v>
      </c>
      <c r="D453" s="657">
        <v>0</v>
      </c>
      <c r="E453" s="653">
        <v>-19000</v>
      </c>
      <c r="F453" s="654">
        <v>-19024</v>
      </c>
      <c r="G453" s="571">
        <f t="shared" si="27"/>
        <v>-142.01998441879118</v>
      </c>
    </row>
    <row r="454" spans="1:7" ht="13.95" customHeight="1" x14ac:dyDescent="0.3">
      <c r="A454" s="650">
        <v>49220</v>
      </c>
      <c r="B454" s="651"/>
      <c r="C454" s="652" t="s">
        <v>281</v>
      </c>
      <c r="D454" s="638"/>
      <c r="E454" s="653">
        <v>-19000</v>
      </c>
      <c r="F454" s="654">
        <v>-18184</v>
      </c>
      <c r="G454" s="649">
        <f t="shared" si="27"/>
        <v>-135.74912724302453</v>
      </c>
    </row>
    <row r="455" spans="1:7" ht="13.95" customHeight="1" x14ac:dyDescent="0.3">
      <c r="A455" s="650">
        <v>49490</v>
      </c>
      <c r="B455" s="651"/>
      <c r="C455" s="652" t="s">
        <v>35</v>
      </c>
      <c r="D455" s="638"/>
      <c r="E455" s="638"/>
      <c r="F455" s="659">
        <v>-840</v>
      </c>
      <c r="G455" s="571">
        <f t="shared" si="27"/>
        <v>-6.2708571757666416</v>
      </c>
    </row>
    <row r="456" spans="1:7" ht="13.95" customHeight="1" x14ac:dyDescent="0.25">
      <c r="A456" s="644">
        <v>5</v>
      </c>
      <c r="B456" s="645"/>
      <c r="C456" s="646" t="s">
        <v>282</v>
      </c>
      <c r="D456" s="647">
        <v>-1255639.6399999999</v>
      </c>
      <c r="E456" s="647">
        <v>-4925207</v>
      </c>
      <c r="F456" s="648">
        <v>-4961243</v>
      </c>
      <c r="G456" s="649">
        <f t="shared" si="27"/>
        <v>-37037.197937228593</v>
      </c>
    </row>
    <row r="457" spans="1:7" ht="13.95" customHeight="1" x14ac:dyDescent="0.25">
      <c r="A457" s="644">
        <v>60</v>
      </c>
      <c r="B457" s="645"/>
      <c r="C457" s="646" t="s">
        <v>128</v>
      </c>
      <c r="D457" s="656">
        <v>-90</v>
      </c>
      <c r="E457" s="656">
        <v>0</v>
      </c>
      <c r="F457" s="666">
        <v>-9</v>
      </c>
      <c r="G457" s="571">
        <f t="shared" si="27"/>
        <v>-6.7187755454642589E-2</v>
      </c>
    </row>
    <row r="458" spans="1:7" ht="13.95" customHeight="1" x14ac:dyDescent="0.25">
      <c r="A458" s="644">
        <v>630</v>
      </c>
      <c r="B458" s="645"/>
      <c r="C458" s="652" t="s">
        <v>311</v>
      </c>
      <c r="D458" s="656">
        <v>-90</v>
      </c>
      <c r="E458" s="656">
        <v>0</v>
      </c>
      <c r="F458" s="666">
        <v>-9</v>
      </c>
      <c r="G458" s="649">
        <f t="shared" si="27"/>
        <v>-6.7187755454642589E-2</v>
      </c>
    </row>
    <row r="459" spans="1:7" ht="13.95" customHeight="1" x14ac:dyDescent="0.3">
      <c r="A459" s="650">
        <v>63200</v>
      </c>
      <c r="B459" s="651"/>
      <c r="C459" s="652" t="s">
        <v>312</v>
      </c>
      <c r="D459" s="657">
        <v>-90</v>
      </c>
      <c r="E459" s="638"/>
      <c r="F459" s="659">
        <v>-9</v>
      </c>
      <c r="G459" s="571">
        <f t="shared" si="27"/>
        <v>-6.7187755454642589E-2</v>
      </c>
    </row>
    <row r="460" spans="1:7" ht="13.95" customHeight="1" x14ac:dyDescent="0.25">
      <c r="A460" s="644">
        <v>6</v>
      </c>
      <c r="B460" s="645"/>
      <c r="C460" s="646" t="s">
        <v>283</v>
      </c>
      <c r="D460" s="647">
        <v>-1255729.6399999999</v>
      </c>
      <c r="E460" s="647">
        <v>-4925207</v>
      </c>
      <c r="F460" s="648">
        <v>-4961253</v>
      </c>
      <c r="G460" s="649">
        <f t="shared" si="27"/>
        <v>-37037.272590290209</v>
      </c>
    </row>
    <row r="461" spans="1:7" ht="13.95" customHeight="1" x14ac:dyDescent="0.25">
      <c r="A461" s="644">
        <v>7</v>
      </c>
      <c r="B461" s="645"/>
      <c r="C461" s="646" t="s">
        <v>284</v>
      </c>
      <c r="D461" s="647">
        <v>-1255729.6399999999</v>
      </c>
      <c r="E461" s="647">
        <v>-4925207</v>
      </c>
      <c r="F461" s="648">
        <v>-4961253</v>
      </c>
      <c r="G461" s="571">
        <f t="shared" si="27"/>
        <v>-37037.272590290209</v>
      </c>
    </row>
    <row r="462" spans="1:7" ht="13.95" customHeight="1" x14ac:dyDescent="0.25">
      <c r="A462" s="644">
        <v>8</v>
      </c>
      <c r="B462" s="645"/>
      <c r="C462" s="646" t="s">
        <v>285</v>
      </c>
      <c r="D462" s="647">
        <v>-1255729.6399999999</v>
      </c>
      <c r="E462" s="647">
        <v>-4925207</v>
      </c>
      <c r="F462" s="648">
        <v>-4961253</v>
      </c>
      <c r="G462" s="649">
        <f t="shared" si="27"/>
        <v>-37037.272590290209</v>
      </c>
    </row>
    <row r="463" spans="1:7" ht="13.95" customHeight="1" x14ac:dyDescent="0.25">
      <c r="A463" s="644">
        <v>91</v>
      </c>
      <c r="B463" s="645"/>
      <c r="C463" s="646" t="s">
        <v>286</v>
      </c>
      <c r="D463" s="647">
        <v>-36883.78</v>
      </c>
      <c r="E463" s="647">
        <v>-91460</v>
      </c>
      <c r="F463" s="648">
        <v>-157804</v>
      </c>
      <c r="G463" s="571">
        <f t="shared" si="27"/>
        <v>-1178.0551735293798</v>
      </c>
    </row>
    <row r="464" spans="1:7" ht="13.95" customHeight="1" x14ac:dyDescent="0.25">
      <c r="A464" s="644">
        <v>921</v>
      </c>
      <c r="B464" s="645"/>
      <c r="C464" s="646" t="s">
        <v>15</v>
      </c>
      <c r="D464" s="647">
        <v>-36883.78</v>
      </c>
      <c r="E464" s="647">
        <v>-91460</v>
      </c>
      <c r="F464" s="648">
        <v>-157804</v>
      </c>
      <c r="G464" s="649">
        <f t="shared" si="27"/>
        <v>-1178.0551735293798</v>
      </c>
    </row>
    <row r="465" spans="1:7" ht="13.95" customHeight="1" x14ac:dyDescent="0.25">
      <c r="A465" s="650">
        <v>92100</v>
      </c>
      <c r="B465" s="651"/>
      <c r="C465" s="652" t="s">
        <v>287</v>
      </c>
      <c r="D465" s="653">
        <v>-36883.78</v>
      </c>
      <c r="E465" s="653">
        <v>-91460</v>
      </c>
      <c r="F465" s="654">
        <v>-155175</v>
      </c>
      <c r="G465" s="571">
        <f t="shared" si="27"/>
        <v>-1158.4288836304627</v>
      </c>
    </row>
    <row r="466" spans="1:7" ht="13.95" customHeight="1" x14ac:dyDescent="0.3">
      <c r="A466" s="650">
        <v>92283</v>
      </c>
      <c r="B466" s="651"/>
      <c r="C466" s="652" t="s">
        <v>340</v>
      </c>
      <c r="D466" s="638"/>
      <c r="E466" s="638"/>
      <c r="F466" s="654">
        <v>-2629</v>
      </c>
      <c r="G466" s="649">
        <f t="shared" si="27"/>
        <v>-19.626289898917261</v>
      </c>
    </row>
    <row r="467" spans="1:7" ht="13.95" customHeight="1" x14ac:dyDescent="0.25">
      <c r="A467" s="644">
        <v>9</v>
      </c>
      <c r="B467" s="645"/>
      <c r="C467" s="646" t="s">
        <v>288</v>
      </c>
      <c r="D467" s="647">
        <v>-1292613.42</v>
      </c>
      <c r="E467" s="647">
        <v>-5016667</v>
      </c>
      <c r="F467" s="648">
        <v>-5119057</v>
      </c>
      <c r="G467" s="571">
        <f t="shared" si="27"/>
        <v>-38215.327763819587</v>
      </c>
    </row>
    <row r="468" spans="1:7" ht="13.95" customHeight="1" x14ac:dyDescent="0.25">
      <c r="A468" s="644"/>
      <c r="B468" s="645"/>
      <c r="C468" s="646"/>
      <c r="D468" s="647"/>
      <c r="E468" s="647"/>
      <c r="F468" s="648"/>
    </row>
    <row r="469" spans="1:7" ht="13.95" customHeight="1" x14ac:dyDescent="0.25">
      <c r="A469" s="644"/>
      <c r="B469" s="645"/>
      <c r="C469" s="646"/>
      <c r="D469" s="647"/>
      <c r="E469" s="647"/>
      <c r="F469" s="648"/>
    </row>
    <row r="470" spans="1:7" ht="13.95" customHeight="1" x14ac:dyDescent="0.3">
      <c r="A470" s="636"/>
      <c r="B470" s="555"/>
      <c r="C470" s="637"/>
      <c r="D470" s="638"/>
      <c r="E470" s="638"/>
      <c r="F470" s="639"/>
    </row>
    <row r="471" spans="1:7" ht="13.95" customHeight="1" x14ac:dyDescent="0.25">
      <c r="A471" s="640">
        <v>14120955</v>
      </c>
      <c r="B471" s="641"/>
      <c r="C471" s="642" t="s">
        <v>341</v>
      </c>
      <c r="D471" s="733" t="s">
        <v>342</v>
      </c>
      <c r="E471" s="733"/>
      <c r="F471" s="733"/>
    </row>
    <row r="472" spans="1:7" ht="13.95" customHeight="1" x14ac:dyDescent="0.25">
      <c r="A472" s="644">
        <v>30</v>
      </c>
      <c r="B472" s="645"/>
      <c r="C472" s="646" t="s">
        <v>51</v>
      </c>
      <c r="D472" s="647">
        <v>269041.58</v>
      </c>
      <c r="E472" s="647">
        <v>940830</v>
      </c>
      <c r="F472" s="648">
        <v>1035765</v>
      </c>
      <c r="G472" s="649">
        <f t="shared" ref="G472:G535" si="28">F472/$H$24</f>
        <v>52.240654064195937</v>
      </c>
    </row>
    <row r="473" spans="1:7" ht="13.95" customHeight="1" x14ac:dyDescent="0.25">
      <c r="A473" s="644">
        <v>321</v>
      </c>
      <c r="B473" s="645"/>
      <c r="C473" s="646" t="s">
        <v>214</v>
      </c>
      <c r="D473" s="647">
        <v>156977.39000000001</v>
      </c>
      <c r="E473" s="647">
        <v>604400</v>
      </c>
      <c r="F473" s="648">
        <v>690982</v>
      </c>
      <c r="G473" s="571">
        <f t="shared" si="28"/>
        <v>34.850908870821314</v>
      </c>
    </row>
    <row r="474" spans="1:7" ht="13.95" customHeight="1" x14ac:dyDescent="0.25">
      <c r="A474" s="650">
        <v>3252</v>
      </c>
      <c r="B474" s="651"/>
      <c r="C474" s="652" t="s">
        <v>215</v>
      </c>
      <c r="D474" s="653">
        <v>156977.39000000001</v>
      </c>
      <c r="E474" s="653">
        <v>604400</v>
      </c>
      <c r="F474" s="654">
        <v>690982</v>
      </c>
      <c r="G474" s="649">
        <f t="shared" si="28"/>
        <v>34.850908870821314</v>
      </c>
    </row>
    <row r="475" spans="1:7" ht="13.95" customHeight="1" x14ac:dyDescent="0.25">
      <c r="A475" s="650">
        <v>32570</v>
      </c>
      <c r="B475" s="651"/>
      <c r="C475" s="652" t="s">
        <v>216</v>
      </c>
      <c r="D475" s="653">
        <v>156977.39000000001</v>
      </c>
      <c r="E475" s="653">
        <v>604400</v>
      </c>
      <c r="F475" s="654">
        <v>690982</v>
      </c>
      <c r="G475" s="571">
        <f t="shared" si="28"/>
        <v>34.850908870821314</v>
      </c>
    </row>
    <row r="476" spans="1:7" ht="13.95" customHeight="1" x14ac:dyDescent="0.25">
      <c r="A476" s="644">
        <v>330</v>
      </c>
      <c r="B476" s="645"/>
      <c r="C476" s="646" t="s">
        <v>217</v>
      </c>
      <c r="D476" s="656">
        <v>0</v>
      </c>
      <c r="E476" s="647">
        <v>6930</v>
      </c>
      <c r="F476" s="648">
        <v>11255</v>
      </c>
      <c r="G476" s="649">
        <f t="shared" si="28"/>
        <v>0.56766598745132857</v>
      </c>
    </row>
    <row r="477" spans="1:7" ht="13.95" customHeight="1" x14ac:dyDescent="0.3">
      <c r="A477" s="650">
        <v>33300</v>
      </c>
      <c r="B477" s="651"/>
      <c r="C477" s="652" t="s">
        <v>218</v>
      </c>
      <c r="D477" s="638"/>
      <c r="E477" s="653">
        <v>6930</v>
      </c>
      <c r="F477" s="654">
        <v>11255</v>
      </c>
      <c r="G477" s="571">
        <f t="shared" si="28"/>
        <v>0.56766598745132857</v>
      </c>
    </row>
    <row r="478" spans="1:7" ht="13.95" customHeight="1" x14ac:dyDescent="0.25">
      <c r="A478" s="644">
        <v>340</v>
      </c>
      <c r="B478" s="645"/>
      <c r="C478" s="646" t="s">
        <v>219</v>
      </c>
      <c r="D478" s="647">
        <v>112064.19</v>
      </c>
      <c r="E478" s="647">
        <v>329500</v>
      </c>
      <c r="F478" s="648">
        <v>333528</v>
      </c>
      <c r="G478" s="649">
        <f t="shared" si="28"/>
        <v>16.822079205923295</v>
      </c>
    </row>
    <row r="479" spans="1:7" ht="13.95" customHeight="1" x14ac:dyDescent="0.25">
      <c r="A479" s="650">
        <v>3400</v>
      </c>
      <c r="B479" s="651"/>
      <c r="C479" s="652" t="s">
        <v>220</v>
      </c>
      <c r="D479" s="653">
        <v>112064.19</v>
      </c>
      <c r="E479" s="653">
        <v>329500</v>
      </c>
      <c r="F479" s="654">
        <v>333528</v>
      </c>
      <c r="G479" s="571">
        <f t="shared" si="28"/>
        <v>16.822079205923295</v>
      </c>
    </row>
    <row r="480" spans="1:7" ht="13.95" customHeight="1" x14ac:dyDescent="0.25">
      <c r="A480" s="650">
        <v>34000</v>
      </c>
      <c r="B480" s="651"/>
      <c r="C480" s="652" t="s">
        <v>221</v>
      </c>
      <c r="D480" s="653">
        <v>112064.19</v>
      </c>
      <c r="E480" s="653">
        <v>329500</v>
      </c>
      <c r="F480" s="654">
        <v>333528</v>
      </c>
      <c r="G480" s="649">
        <f t="shared" si="28"/>
        <v>16.822079205923295</v>
      </c>
    </row>
    <row r="481" spans="1:7" ht="13.95" customHeight="1" x14ac:dyDescent="0.25">
      <c r="A481" s="644">
        <v>40</v>
      </c>
      <c r="B481" s="645"/>
      <c r="C481" s="646" t="s">
        <v>57</v>
      </c>
      <c r="D481" s="647">
        <v>-856072.91</v>
      </c>
      <c r="E481" s="647">
        <v>-2980649</v>
      </c>
      <c r="F481" s="648">
        <v>-2844704</v>
      </c>
      <c r="G481" s="571">
        <f t="shared" si="28"/>
        <v>-143.47771702947526</v>
      </c>
    </row>
    <row r="482" spans="1:7" ht="13.95" customHeight="1" x14ac:dyDescent="0.25">
      <c r="A482" s="644">
        <v>400</v>
      </c>
      <c r="B482" s="645"/>
      <c r="C482" s="646" t="s">
        <v>11</v>
      </c>
      <c r="D482" s="647">
        <v>-615449.18000000005</v>
      </c>
      <c r="E482" s="647">
        <v>-2143273</v>
      </c>
      <c r="F482" s="648">
        <v>-2013416</v>
      </c>
      <c r="G482" s="649">
        <f t="shared" si="28"/>
        <v>-101.55022494805011</v>
      </c>
    </row>
    <row r="483" spans="1:7" ht="13.95" customHeight="1" x14ac:dyDescent="0.25">
      <c r="A483" s="650">
        <v>4000</v>
      </c>
      <c r="B483" s="651"/>
      <c r="C483" s="652" t="s">
        <v>223</v>
      </c>
      <c r="D483" s="653">
        <v>-508722.82</v>
      </c>
      <c r="E483" s="653">
        <v>-1764872</v>
      </c>
      <c r="F483" s="654">
        <v>-1660749</v>
      </c>
      <c r="G483" s="571">
        <f t="shared" si="28"/>
        <v>-83.762836161155604</v>
      </c>
    </row>
    <row r="484" spans="1:7" ht="13.95" customHeight="1" x14ac:dyDescent="0.25">
      <c r="A484" s="650">
        <v>4001</v>
      </c>
      <c r="B484" s="651"/>
      <c r="C484" s="652" t="s">
        <v>224</v>
      </c>
      <c r="D484" s="653">
        <v>-512993.71</v>
      </c>
      <c r="E484" s="653">
        <v>-1793372</v>
      </c>
      <c r="F484" s="654">
        <v>-1707276</v>
      </c>
      <c r="G484" s="649">
        <f t="shared" si="28"/>
        <v>-86.109508342243828</v>
      </c>
    </row>
    <row r="485" spans="1:7" ht="13.95" customHeight="1" x14ac:dyDescent="0.25">
      <c r="A485" s="650">
        <v>40000</v>
      </c>
      <c r="B485" s="651"/>
      <c r="C485" s="652" t="s">
        <v>225</v>
      </c>
      <c r="D485" s="653">
        <v>-3569.19</v>
      </c>
      <c r="E485" s="653">
        <v>-42701</v>
      </c>
      <c r="F485" s="654">
        <v>-13694</v>
      </c>
      <c r="G485" s="571">
        <f t="shared" si="28"/>
        <v>-0.6906813000585067</v>
      </c>
    </row>
    <row r="486" spans="1:7" ht="13.95" customHeight="1" x14ac:dyDescent="0.25">
      <c r="A486" s="650">
        <v>40001</v>
      </c>
      <c r="B486" s="651"/>
      <c r="C486" s="652" t="s">
        <v>226</v>
      </c>
      <c r="D486" s="653">
        <v>-337203.07</v>
      </c>
      <c r="E486" s="653">
        <v>-1136439</v>
      </c>
      <c r="F486" s="654">
        <v>-1073502</v>
      </c>
      <c r="G486" s="649">
        <f t="shared" si="28"/>
        <v>-54.143986926785971</v>
      </c>
    </row>
    <row r="487" spans="1:7" ht="13.95" customHeight="1" x14ac:dyDescent="0.3">
      <c r="A487" s="650">
        <v>40020</v>
      </c>
      <c r="B487" s="651"/>
      <c r="C487" s="652" t="s">
        <v>227</v>
      </c>
      <c r="D487" s="653">
        <v>-2412.9</v>
      </c>
      <c r="E487" s="638"/>
      <c r="F487" s="654">
        <v>-1252</v>
      </c>
      <c r="G487" s="571">
        <f t="shared" si="28"/>
        <v>-6.3146851736034057E-2</v>
      </c>
    </row>
    <row r="488" spans="1:7" ht="13.95" customHeight="1" x14ac:dyDescent="0.3">
      <c r="A488" s="650">
        <v>40030</v>
      </c>
      <c r="B488" s="651"/>
      <c r="C488" s="652" t="s">
        <v>294</v>
      </c>
      <c r="D488" s="653">
        <v>-6444.38</v>
      </c>
      <c r="E488" s="638"/>
      <c r="F488" s="639"/>
      <c r="G488" s="649">
        <f t="shared" si="28"/>
        <v>0</v>
      </c>
    </row>
    <row r="489" spans="1:7" ht="13.95" customHeight="1" x14ac:dyDescent="0.25">
      <c r="A489" s="650">
        <v>40041</v>
      </c>
      <c r="B489" s="651"/>
      <c r="C489" s="652" t="s">
        <v>228</v>
      </c>
      <c r="D489" s="653">
        <v>-16093.98</v>
      </c>
      <c r="E489" s="653">
        <v>-82424</v>
      </c>
      <c r="F489" s="654">
        <v>-63480</v>
      </c>
      <c r="G489" s="571">
        <f t="shared" si="28"/>
        <v>-3.2017269554340593</v>
      </c>
    </row>
    <row r="490" spans="1:7" ht="13.95" customHeight="1" x14ac:dyDescent="0.3">
      <c r="A490" s="650">
        <v>40042</v>
      </c>
      <c r="B490" s="651"/>
      <c r="C490" s="652" t="s">
        <v>295</v>
      </c>
      <c r="D490" s="638"/>
      <c r="E490" s="638"/>
      <c r="F490" s="654">
        <v>-3303</v>
      </c>
      <c r="G490" s="649">
        <f t="shared" si="28"/>
        <v>-0.16659269271894608</v>
      </c>
    </row>
    <row r="491" spans="1:7" ht="13.95" customHeight="1" x14ac:dyDescent="0.25">
      <c r="A491" s="650">
        <v>40050</v>
      </c>
      <c r="B491" s="651"/>
      <c r="C491" s="652" t="s">
        <v>229</v>
      </c>
      <c r="D491" s="653">
        <v>-40106.800000000003</v>
      </c>
      <c r="E491" s="653">
        <v>-169600</v>
      </c>
      <c r="F491" s="654">
        <v>-195631</v>
      </c>
      <c r="G491" s="571">
        <f t="shared" si="28"/>
        <v>-9.8669982044505424</v>
      </c>
    </row>
    <row r="492" spans="1:7" ht="13.95" customHeight="1" x14ac:dyDescent="0.3">
      <c r="A492" s="650">
        <v>40150</v>
      </c>
      <c r="B492" s="651"/>
      <c r="C492" s="652" t="s">
        <v>343</v>
      </c>
      <c r="D492" s="638"/>
      <c r="E492" s="638"/>
      <c r="F492" s="654">
        <v>-3334</v>
      </c>
      <c r="G492" s="649">
        <f t="shared" si="28"/>
        <v>-0.16815623297758589</v>
      </c>
    </row>
    <row r="493" spans="1:7" ht="13.95" customHeight="1" x14ac:dyDescent="0.25">
      <c r="A493" s="650">
        <v>40250</v>
      </c>
      <c r="B493" s="651"/>
      <c r="C493" s="652" t="s">
        <v>230</v>
      </c>
      <c r="D493" s="653">
        <v>-107163.39</v>
      </c>
      <c r="E493" s="653">
        <v>-362208</v>
      </c>
      <c r="F493" s="654">
        <v>-353078</v>
      </c>
      <c r="G493" s="571">
        <f t="shared" si="28"/>
        <v>-17.808118304517119</v>
      </c>
    </row>
    <row r="494" spans="1:7" ht="13.95" customHeight="1" x14ac:dyDescent="0.25">
      <c r="A494" s="650">
        <v>4290</v>
      </c>
      <c r="B494" s="651"/>
      <c r="C494" s="652" t="s">
        <v>231</v>
      </c>
      <c r="D494" s="653">
        <v>4270.8900000000003</v>
      </c>
      <c r="E494" s="653">
        <v>28500</v>
      </c>
      <c r="F494" s="654">
        <v>46526</v>
      </c>
      <c r="G494" s="649">
        <f t="shared" si="28"/>
        <v>2.3466217443056872</v>
      </c>
    </row>
    <row r="495" spans="1:7" ht="13.95" customHeight="1" x14ac:dyDescent="0.25">
      <c r="A495" s="650">
        <v>42900</v>
      </c>
      <c r="B495" s="651"/>
      <c r="C495" s="652" t="s">
        <v>232</v>
      </c>
      <c r="D495" s="653">
        <v>4270.8900000000003</v>
      </c>
      <c r="E495" s="653">
        <v>27500</v>
      </c>
      <c r="F495" s="654">
        <v>42920</v>
      </c>
      <c r="G495" s="571">
        <f t="shared" si="28"/>
        <v>2.1647467064781005</v>
      </c>
    </row>
    <row r="496" spans="1:7" ht="13.95" customHeight="1" x14ac:dyDescent="0.3">
      <c r="A496" s="650">
        <v>42940</v>
      </c>
      <c r="B496" s="651"/>
      <c r="C496" s="652" t="s">
        <v>296</v>
      </c>
      <c r="D496" s="638"/>
      <c r="E496" s="653">
        <v>1000</v>
      </c>
      <c r="F496" s="654">
        <v>1106</v>
      </c>
      <c r="G496" s="649">
        <f t="shared" si="28"/>
        <v>5.5783081485665867E-2</v>
      </c>
    </row>
    <row r="497" spans="1:8" ht="13.95" customHeight="1" x14ac:dyDescent="0.3">
      <c r="A497" s="650">
        <v>42950</v>
      </c>
      <c r="B497" s="651"/>
      <c r="C497" s="652" t="s">
        <v>297</v>
      </c>
      <c r="D497" s="638"/>
      <c r="E497" s="638"/>
      <c r="F497" s="654">
        <v>2500</v>
      </c>
      <c r="G497" s="571">
        <f t="shared" si="28"/>
        <v>0.12609195634192105</v>
      </c>
    </row>
    <row r="498" spans="1:8" ht="13.95" customHeight="1" x14ac:dyDescent="0.25">
      <c r="A498" s="650">
        <v>4100</v>
      </c>
      <c r="B498" s="651"/>
      <c r="C498" s="652" t="s">
        <v>233</v>
      </c>
      <c r="D498" s="653">
        <v>-106726.36</v>
      </c>
      <c r="E498" s="653">
        <v>-378401</v>
      </c>
      <c r="F498" s="654">
        <v>-352666</v>
      </c>
      <c r="G498" s="649">
        <f t="shared" si="28"/>
        <v>-17.78733835011197</v>
      </c>
      <c r="H498" s="658">
        <f>F498/F484</f>
        <v>0.20656648368512179</v>
      </c>
    </row>
    <row r="499" spans="1:8" ht="13.95" customHeight="1" x14ac:dyDescent="0.25">
      <c r="A499" s="650">
        <v>4101</v>
      </c>
      <c r="B499" s="651"/>
      <c r="C499" s="652" t="s">
        <v>234</v>
      </c>
      <c r="D499" s="653">
        <v>-85415.32</v>
      </c>
      <c r="E499" s="653">
        <v>-303080</v>
      </c>
      <c r="F499" s="654">
        <v>-288519</v>
      </c>
      <c r="G499" s="571">
        <f t="shared" si="28"/>
        <v>-14.551970060725887</v>
      </c>
    </row>
    <row r="500" spans="1:8" ht="13.95" customHeight="1" x14ac:dyDescent="0.25">
      <c r="A500" s="650">
        <v>41000</v>
      </c>
      <c r="B500" s="651"/>
      <c r="C500" s="652" t="s">
        <v>235</v>
      </c>
      <c r="D500" s="653">
        <v>-85415.32</v>
      </c>
      <c r="E500" s="653">
        <v>-303080</v>
      </c>
      <c r="F500" s="654">
        <v>-288519</v>
      </c>
      <c r="G500" s="571">
        <f t="shared" si="28"/>
        <v>-14.551970060725887</v>
      </c>
    </row>
    <row r="501" spans="1:8" ht="13.95" customHeight="1" x14ac:dyDescent="0.25">
      <c r="A501" s="650">
        <v>4200</v>
      </c>
      <c r="B501" s="651"/>
      <c r="C501" s="652" t="s">
        <v>236</v>
      </c>
      <c r="D501" s="653">
        <v>-21311.040000000001</v>
      </c>
      <c r="E501" s="653">
        <v>-75322</v>
      </c>
      <c r="F501" s="654">
        <v>-64148</v>
      </c>
      <c r="G501" s="649">
        <f t="shared" si="28"/>
        <v>-3.2354187261686205</v>
      </c>
    </row>
    <row r="502" spans="1:8" ht="13.95" customHeight="1" x14ac:dyDescent="0.25">
      <c r="A502" s="650">
        <v>42000</v>
      </c>
      <c r="B502" s="651"/>
      <c r="C502" s="652" t="s">
        <v>237</v>
      </c>
      <c r="D502" s="653">
        <v>-7753.24</v>
      </c>
      <c r="E502" s="653">
        <v>-27439</v>
      </c>
      <c r="F502" s="654">
        <v>-22265</v>
      </c>
      <c r="G502" s="571">
        <f t="shared" si="28"/>
        <v>-1.1229749631811488</v>
      </c>
    </row>
    <row r="503" spans="1:8" ht="13.95" customHeight="1" x14ac:dyDescent="0.25">
      <c r="A503" s="650">
        <v>42100</v>
      </c>
      <c r="B503" s="651"/>
      <c r="C503" s="652" t="s">
        <v>238</v>
      </c>
      <c r="D503" s="653">
        <v>-9607.8700000000008</v>
      </c>
      <c r="E503" s="653">
        <v>-34074</v>
      </c>
      <c r="F503" s="654">
        <v>-28743</v>
      </c>
      <c r="G503" s="649">
        <f t="shared" si="28"/>
        <v>-1.4497044404543347</v>
      </c>
    </row>
    <row r="504" spans="1:8" ht="13.95" customHeight="1" x14ac:dyDescent="0.25">
      <c r="A504" s="650">
        <v>42200</v>
      </c>
      <c r="B504" s="651"/>
      <c r="C504" s="652" t="s">
        <v>239</v>
      </c>
      <c r="D504" s="653">
        <v>-3949.93</v>
      </c>
      <c r="E504" s="653">
        <v>-13809</v>
      </c>
      <c r="F504" s="654">
        <v>-13140</v>
      </c>
      <c r="G504" s="571">
        <f t="shared" si="28"/>
        <v>-0.66273932253313694</v>
      </c>
    </row>
    <row r="505" spans="1:8" ht="13.95" customHeight="1" x14ac:dyDescent="0.25">
      <c r="A505" s="644">
        <v>430</v>
      </c>
      <c r="B505" s="645"/>
      <c r="C505" s="646" t="s">
        <v>13</v>
      </c>
      <c r="D505" s="647">
        <v>-111908.21</v>
      </c>
      <c r="E505" s="647">
        <v>-408037</v>
      </c>
      <c r="F505" s="648">
        <v>-397984</v>
      </c>
      <c r="G505" s="649">
        <f t="shared" si="28"/>
        <v>-20.073032461113243</v>
      </c>
    </row>
    <row r="506" spans="1:8" ht="13.95" customHeight="1" x14ac:dyDescent="0.25">
      <c r="A506" s="650">
        <v>4340</v>
      </c>
      <c r="B506" s="651"/>
      <c r="C506" s="652" t="s">
        <v>240</v>
      </c>
      <c r="D506" s="653">
        <v>-111908.21</v>
      </c>
      <c r="E506" s="653">
        <v>-408037</v>
      </c>
      <c r="F506" s="654">
        <v>-397984</v>
      </c>
      <c r="G506" s="571">
        <f t="shared" si="28"/>
        <v>-20.073032461113243</v>
      </c>
    </row>
    <row r="507" spans="1:8" ht="13.95" customHeight="1" x14ac:dyDescent="0.25">
      <c r="A507" s="650">
        <v>43400</v>
      </c>
      <c r="B507" s="651"/>
      <c r="C507" s="652" t="s">
        <v>241</v>
      </c>
      <c r="D507" s="657">
        <v>-258.14</v>
      </c>
      <c r="E507" s="653">
        <v>-2000</v>
      </c>
      <c r="F507" s="654">
        <v>-2731</v>
      </c>
      <c r="G507" s="649">
        <f t="shared" si="28"/>
        <v>-0.13774285310791454</v>
      </c>
    </row>
    <row r="508" spans="1:8" ht="13.95" customHeight="1" x14ac:dyDescent="0.3">
      <c r="A508" s="650">
        <v>43410</v>
      </c>
      <c r="B508" s="651"/>
      <c r="C508" s="652" t="s">
        <v>301</v>
      </c>
      <c r="D508" s="638"/>
      <c r="E508" s="638"/>
      <c r="F508" s="659">
        <v>-163</v>
      </c>
      <c r="G508" s="571">
        <f t="shared" si="28"/>
        <v>-8.2211955534932518E-3</v>
      </c>
    </row>
    <row r="509" spans="1:8" ht="13.95" customHeight="1" x14ac:dyDescent="0.25">
      <c r="A509" s="650">
        <v>43490</v>
      </c>
      <c r="B509" s="651"/>
      <c r="C509" s="652" t="s">
        <v>242</v>
      </c>
      <c r="D509" s="653">
        <v>-9863.2999999999993</v>
      </c>
      <c r="E509" s="653">
        <v>-31000</v>
      </c>
      <c r="F509" s="654">
        <v>-29512</v>
      </c>
      <c r="G509" s="649">
        <f t="shared" si="28"/>
        <v>-1.4884903262251095</v>
      </c>
    </row>
    <row r="510" spans="1:8" ht="13.95" customHeight="1" x14ac:dyDescent="0.3">
      <c r="A510" s="650">
        <v>43510</v>
      </c>
      <c r="B510" s="651"/>
      <c r="C510" s="652" t="s">
        <v>303</v>
      </c>
      <c r="D510" s="638"/>
      <c r="E510" s="657">
        <v>-50</v>
      </c>
      <c r="F510" s="639"/>
      <c r="G510" s="571">
        <f t="shared" si="28"/>
        <v>0</v>
      </c>
    </row>
    <row r="511" spans="1:8" ht="13.95" customHeight="1" x14ac:dyDescent="0.25">
      <c r="A511" s="650">
        <v>43620</v>
      </c>
      <c r="B511" s="651"/>
      <c r="C511" s="652" t="s">
        <v>320</v>
      </c>
      <c r="D511" s="657">
        <v>-344.8</v>
      </c>
      <c r="E511" s="657">
        <v>-900</v>
      </c>
      <c r="F511" s="654">
        <v>-1150</v>
      </c>
      <c r="G511" s="649">
        <f t="shared" si="28"/>
        <v>-5.800229991728368E-2</v>
      </c>
    </row>
    <row r="512" spans="1:8" ht="13.95" customHeight="1" x14ac:dyDescent="0.25">
      <c r="A512" s="650">
        <v>43630</v>
      </c>
      <c r="B512" s="651"/>
      <c r="C512" s="652" t="s">
        <v>244</v>
      </c>
      <c r="D512" s="657">
        <v>-88.45</v>
      </c>
      <c r="E512" s="657">
        <v>-360</v>
      </c>
      <c r="F512" s="659">
        <v>-441</v>
      </c>
      <c r="G512" s="571">
        <f t="shared" si="28"/>
        <v>-2.224262109871487E-2</v>
      </c>
    </row>
    <row r="513" spans="1:8" ht="13.95" customHeight="1" x14ac:dyDescent="0.3">
      <c r="A513" s="650">
        <v>43640</v>
      </c>
      <c r="B513" s="651"/>
      <c r="C513" s="652" t="s">
        <v>304</v>
      </c>
      <c r="D513" s="638"/>
      <c r="E513" s="657">
        <v>-300</v>
      </c>
      <c r="F513" s="659">
        <v>-230</v>
      </c>
      <c r="G513" s="649">
        <f t="shared" si="28"/>
        <v>-1.1600459983456735E-2</v>
      </c>
    </row>
    <row r="514" spans="1:8" ht="13.95" customHeight="1" x14ac:dyDescent="0.25">
      <c r="A514" s="650">
        <v>43810</v>
      </c>
      <c r="B514" s="651"/>
      <c r="C514" s="652" t="s">
        <v>305</v>
      </c>
      <c r="D514" s="657">
        <v>-29.88</v>
      </c>
      <c r="E514" s="657">
        <v>-110</v>
      </c>
      <c r="F514" s="659">
        <v>-90</v>
      </c>
      <c r="G514" s="571">
        <f t="shared" si="28"/>
        <v>-4.5393104283091576E-3</v>
      </c>
    </row>
    <row r="515" spans="1:8" ht="13.95" customHeight="1" x14ac:dyDescent="0.3">
      <c r="A515" s="650">
        <v>43850</v>
      </c>
      <c r="B515" s="651"/>
      <c r="C515" s="652" t="s">
        <v>306</v>
      </c>
      <c r="D515" s="638"/>
      <c r="E515" s="657">
        <v>-80</v>
      </c>
      <c r="F515" s="659">
        <v>-62</v>
      </c>
      <c r="G515" s="649">
        <f t="shared" si="28"/>
        <v>-3.1270805172796418E-3</v>
      </c>
    </row>
    <row r="516" spans="1:8" ht="13.95" customHeight="1" x14ac:dyDescent="0.25">
      <c r="A516" s="650">
        <v>43867</v>
      </c>
      <c r="B516" s="651"/>
      <c r="C516" s="652" t="s">
        <v>245</v>
      </c>
      <c r="D516" s="653">
        <v>-30760</v>
      </c>
      <c r="E516" s="653">
        <v>-92280</v>
      </c>
      <c r="F516" s="654">
        <v>-90000</v>
      </c>
      <c r="G516" s="571">
        <f t="shared" si="28"/>
        <v>-4.5393104283091574</v>
      </c>
    </row>
    <row r="517" spans="1:8" ht="13.95" customHeight="1" x14ac:dyDescent="0.25">
      <c r="A517" s="650">
        <v>43947</v>
      </c>
      <c r="B517" s="651"/>
      <c r="C517" s="652" t="s">
        <v>246</v>
      </c>
      <c r="D517" s="653">
        <v>-1487.07</v>
      </c>
      <c r="E517" s="653">
        <v>-5940</v>
      </c>
      <c r="F517" s="654">
        <v>-5856</v>
      </c>
      <c r="G517" s="649">
        <f t="shared" si="28"/>
        <v>-0.29535779853531585</v>
      </c>
    </row>
    <row r="518" spans="1:8" ht="13.95" customHeight="1" x14ac:dyDescent="0.25">
      <c r="A518" s="650">
        <v>44000</v>
      </c>
      <c r="B518" s="651"/>
      <c r="C518" s="652" t="s">
        <v>247</v>
      </c>
      <c r="D518" s="657">
        <v>-708</v>
      </c>
      <c r="E518" s="653">
        <v>-1253</v>
      </c>
      <c r="F518" s="659">
        <v>-688</v>
      </c>
      <c r="G518" s="571">
        <f t="shared" si="28"/>
        <v>-3.4700506385296669E-2</v>
      </c>
    </row>
    <row r="519" spans="1:8" ht="13.95" customHeight="1" x14ac:dyDescent="0.3">
      <c r="A519" s="650">
        <v>44140</v>
      </c>
      <c r="B519" s="651"/>
      <c r="C519" s="652" t="s">
        <v>307</v>
      </c>
      <c r="D519" s="657">
        <v>-184.2</v>
      </c>
      <c r="E519" s="657">
        <v>-150</v>
      </c>
      <c r="F519" s="639"/>
      <c r="G519" s="649">
        <f t="shared" si="28"/>
        <v>0</v>
      </c>
    </row>
    <row r="520" spans="1:8" ht="13.95" customHeight="1" x14ac:dyDescent="0.25">
      <c r="A520" s="650">
        <v>44147</v>
      </c>
      <c r="B520" s="651"/>
      <c r="C520" s="652" t="s">
        <v>248</v>
      </c>
      <c r="D520" s="653">
        <v>-55127.519999999997</v>
      </c>
      <c r="E520" s="653">
        <v>-227124</v>
      </c>
      <c r="F520" s="654">
        <v>-191839</v>
      </c>
      <c r="G520" s="571">
        <f t="shared" si="28"/>
        <v>-9.675741925071117</v>
      </c>
      <c r="H520" s="661">
        <f>-G520/H4</f>
        <v>0.17278110580484138</v>
      </c>
    </row>
    <row r="521" spans="1:8" ht="13.95" customHeight="1" x14ac:dyDescent="0.25">
      <c r="A521" s="650">
        <v>44150</v>
      </c>
      <c r="B521" s="651"/>
      <c r="C521" s="652" t="s">
        <v>249</v>
      </c>
      <c r="D521" s="657">
        <v>-163.63999999999999</v>
      </c>
      <c r="E521" s="653">
        <v>-1600</v>
      </c>
      <c r="F521" s="654">
        <v>-1594</v>
      </c>
      <c r="G521" s="649">
        <f t="shared" si="28"/>
        <v>-8.039623136360885E-2</v>
      </c>
    </row>
    <row r="522" spans="1:8" ht="13.95" customHeight="1" x14ac:dyDescent="0.25">
      <c r="A522" s="650">
        <v>44160</v>
      </c>
      <c r="B522" s="651"/>
      <c r="C522" s="652" t="s">
        <v>250</v>
      </c>
      <c r="D522" s="653">
        <v>-1891.67</v>
      </c>
      <c r="E522" s="653">
        <v>-10000</v>
      </c>
      <c r="F522" s="654">
        <v>-12485</v>
      </c>
      <c r="G522" s="571">
        <f t="shared" si="28"/>
        <v>-0.6297032299715537</v>
      </c>
    </row>
    <row r="523" spans="1:8" ht="13.95" customHeight="1" x14ac:dyDescent="0.3">
      <c r="A523" s="650">
        <v>44197</v>
      </c>
      <c r="B523" s="651"/>
      <c r="C523" s="652" t="s">
        <v>251</v>
      </c>
      <c r="D523" s="653">
        <v>-3990</v>
      </c>
      <c r="E523" s="638"/>
      <c r="F523" s="654">
        <v>-31547</v>
      </c>
      <c r="G523" s="649">
        <f t="shared" si="28"/>
        <v>-1.5911291786874333</v>
      </c>
    </row>
    <row r="524" spans="1:8" ht="13.95" customHeight="1" x14ac:dyDescent="0.3">
      <c r="A524" s="650">
        <v>44300</v>
      </c>
      <c r="B524" s="651"/>
      <c r="C524" s="652" t="s">
        <v>344</v>
      </c>
      <c r="D524" s="638"/>
      <c r="E524" s="638"/>
      <c r="F524" s="659">
        <v>-38</v>
      </c>
      <c r="G524" s="571">
        <f t="shared" si="28"/>
        <v>-1.9165977363971999E-3</v>
      </c>
    </row>
    <row r="525" spans="1:8" ht="13.95" customHeight="1" x14ac:dyDescent="0.25">
      <c r="A525" s="650">
        <v>44310</v>
      </c>
      <c r="B525" s="651"/>
      <c r="C525" s="652" t="s">
        <v>252</v>
      </c>
      <c r="D525" s="653">
        <v>-5944.18</v>
      </c>
      <c r="E525" s="653">
        <v>-13860</v>
      </c>
      <c r="F525" s="654">
        <v>-22509</v>
      </c>
      <c r="G525" s="649">
        <f t="shared" si="28"/>
        <v>-1.1352815381201202</v>
      </c>
    </row>
    <row r="526" spans="1:8" ht="13.95" customHeight="1" x14ac:dyDescent="0.3">
      <c r="A526" s="650">
        <v>44460</v>
      </c>
      <c r="B526" s="651"/>
      <c r="C526" s="652" t="s">
        <v>253</v>
      </c>
      <c r="D526" s="638"/>
      <c r="E526" s="653">
        <v>-9030</v>
      </c>
      <c r="F526" s="639"/>
      <c r="G526" s="571">
        <f t="shared" si="28"/>
        <v>0</v>
      </c>
    </row>
    <row r="527" spans="1:8" ht="13.95" customHeight="1" x14ac:dyDescent="0.25">
      <c r="A527" s="650">
        <v>44700</v>
      </c>
      <c r="B527" s="651"/>
      <c r="C527" s="652" t="s">
        <v>254</v>
      </c>
      <c r="D527" s="653">
        <v>-1067.3599999999999</v>
      </c>
      <c r="E527" s="653">
        <v>-12000</v>
      </c>
      <c r="F527" s="654">
        <v>-7050</v>
      </c>
      <c r="G527" s="649">
        <f t="shared" si="28"/>
        <v>-0.35557931688421734</v>
      </c>
    </row>
    <row r="528" spans="1:8" ht="13.95" customHeight="1" x14ac:dyDescent="0.25">
      <c r="A528" s="644">
        <v>450</v>
      </c>
      <c r="B528" s="645"/>
      <c r="C528" s="646" t="s">
        <v>16</v>
      </c>
      <c r="D528" s="647">
        <v>-21127.72</v>
      </c>
      <c r="E528" s="647">
        <v>-96250</v>
      </c>
      <c r="F528" s="648">
        <v>-102297</v>
      </c>
      <c r="G528" s="571">
        <f t="shared" si="28"/>
        <v>-5.1595315431637987</v>
      </c>
    </row>
    <row r="529" spans="1:8" ht="13.95" customHeight="1" x14ac:dyDescent="0.25">
      <c r="A529" s="650">
        <v>4500</v>
      </c>
      <c r="B529" s="651"/>
      <c r="C529" s="652" t="s">
        <v>255</v>
      </c>
      <c r="D529" s="653">
        <v>-21127.72</v>
      </c>
      <c r="E529" s="653">
        <v>-96250</v>
      </c>
      <c r="F529" s="654">
        <v>-102297</v>
      </c>
      <c r="G529" s="649">
        <f t="shared" si="28"/>
        <v>-5.1595315431637987</v>
      </c>
    </row>
    <row r="530" spans="1:8" ht="13.95" customHeight="1" x14ac:dyDescent="0.25">
      <c r="A530" s="650">
        <v>4501</v>
      </c>
      <c r="B530" s="651"/>
      <c r="C530" s="652" t="s">
        <v>256</v>
      </c>
      <c r="D530" s="657">
        <v>-32.619999999999997</v>
      </c>
      <c r="E530" s="653">
        <v>-1500</v>
      </c>
      <c r="F530" s="654">
        <v>-2789</v>
      </c>
      <c r="G530" s="571">
        <f t="shared" si="28"/>
        <v>-0.14066818649504712</v>
      </c>
    </row>
    <row r="531" spans="1:8" ht="13.95" customHeight="1" x14ac:dyDescent="0.25">
      <c r="A531" s="650">
        <v>45000</v>
      </c>
      <c r="B531" s="651"/>
      <c r="C531" s="652" t="s">
        <v>257</v>
      </c>
      <c r="D531" s="657">
        <v>-32.619999999999997</v>
      </c>
      <c r="E531" s="657">
        <v>-500</v>
      </c>
      <c r="F531" s="659">
        <v>-641</v>
      </c>
      <c r="G531" s="649">
        <f t="shared" si="28"/>
        <v>-3.2329977606068552E-2</v>
      </c>
    </row>
    <row r="532" spans="1:8" ht="13.95" customHeight="1" x14ac:dyDescent="0.3">
      <c r="A532" s="650">
        <v>45010</v>
      </c>
      <c r="B532" s="651"/>
      <c r="C532" s="652" t="s">
        <v>258</v>
      </c>
      <c r="D532" s="638"/>
      <c r="E532" s="653">
        <v>-1000</v>
      </c>
      <c r="F532" s="654">
        <v>-2148</v>
      </c>
      <c r="G532" s="571">
        <f t="shared" si="28"/>
        <v>-0.10833820888897856</v>
      </c>
    </row>
    <row r="533" spans="1:8" ht="13.95" customHeight="1" x14ac:dyDescent="0.25">
      <c r="A533" s="650">
        <v>4520</v>
      </c>
      <c r="B533" s="651"/>
      <c r="C533" s="652" t="s">
        <v>259</v>
      </c>
      <c r="D533" s="653">
        <v>-10925.47</v>
      </c>
      <c r="E533" s="653">
        <v>-39500</v>
      </c>
      <c r="F533" s="654">
        <v>-38903</v>
      </c>
      <c r="G533" s="649">
        <f t="shared" si="28"/>
        <v>-1.9621421510279018</v>
      </c>
      <c r="H533" s="361">
        <f>-G533/H4</f>
        <v>3.5038252696926821E-2</v>
      </c>
    </row>
    <row r="534" spans="1:8" ht="13.95" customHeight="1" x14ac:dyDescent="0.25">
      <c r="A534" s="650">
        <v>45200</v>
      </c>
      <c r="B534" s="651"/>
      <c r="C534" s="652" t="s">
        <v>259</v>
      </c>
      <c r="D534" s="653">
        <v>-10925.47</v>
      </c>
      <c r="E534" s="653">
        <v>-39500</v>
      </c>
      <c r="F534" s="654">
        <v>-38903</v>
      </c>
      <c r="G534" s="571">
        <f t="shared" si="28"/>
        <v>-1.9621421510279018</v>
      </c>
    </row>
    <row r="535" spans="1:8" ht="13.95" customHeight="1" x14ac:dyDescent="0.25">
      <c r="A535" s="650">
        <v>4540</v>
      </c>
      <c r="B535" s="651"/>
      <c r="C535" s="652" t="s">
        <v>261</v>
      </c>
      <c r="D535" s="657">
        <v>0</v>
      </c>
      <c r="E535" s="657">
        <v>-500</v>
      </c>
      <c r="F535" s="654">
        <v>-4481</v>
      </c>
      <c r="G535" s="649">
        <f t="shared" si="28"/>
        <v>-0.22600722254725927</v>
      </c>
    </row>
    <row r="536" spans="1:8" ht="13.95" customHeight="1" x14ac:dyDescent="0.3">
      <c r="A536" s="650">
        <v>45400</v>
      </c>
      <c r="B536" s="651"/>
      <c r="C536" s="652" t="s">
        <v>261</v>
      </c>
      <c r="D536" s="638"/>
      <c r="E536" s="657">
        <v>-500</v>
      </c>
      <c r="F536" s="654">
        <v>-4481</v>
      </c>
      <c r="G536" s="571">
        <f t="shared" ref="G536:G568" si="29">F536/$H$24</f>
        <v>-0.22600722254725927</v>
      </c>
    </row>
    <row r="537" spans="1:8" ht="13.95" customHeight="1" x14ac:dyDescent="0.25">
      <c r="A537" s="650">
        <v>4541</v>
      </c>
      <c r="B537" s="651"/>
      <c r="C537" s="652" t="s">
        <v>262</v>
      </c>
      <c r="D537" s="653">
        <v>-5168.05</v>
      </c>
      <c r="E537" s="653">
        <v>-30600</v>
      </c>
      <c r="F537" s="654">
        <v>-29076</v>
      </c>
      <c r="G537" s="649">
        <f t="shared" si="29"/>
        <v>-1.4664998890390786</v>
      </c>
    </row>
    <row r="538" spans="1:8" ht="13.95" customHeight="1" x14ac:dyDescent="0.3">
      <c r="A538" s="650">
        <v>45420</v>
      </c>
      <c r="B538" s="651"/>
      <c r="C538" s="652" t="s">
        <v>263</v>
      </c>
      <c r="D538" s="638"/>
      <c r="E538" s="657">
        <v>-300</v>
      </c>
      <c r="F538" s="659">
        <v>-145</v>
      </c>
      <c r="G538" s="571">
        <f t="shared" si="29"/>
        <v>-7.3133334678314203E-3</v>
      </c>
    </row>
    <row r="539" spans="1:8" ht="13.95" customHeight="1" x14ac:dyDescent="0.25">
      <c r="A539" s="650">
        <v>45430</v>
      </c>
      <c r="B539" s="651"/>
      <c r="C539" s="652" t="s">
        <v>264</v>
      </c>
      <c r="D539" s="653">
        <v>-5151.5200000000004</v>
      </c>
      <c r="E539" s="653">
        <v>-30000</v>
      </c>
      <c r="F539" s="654">
        <v>-28737</v>
      </c>
      <c r="G539" s="649">
        <f t="shared" si="29"/>
        <v>-1.4494018197591141</v>
      </c>
    </row>
    <row r="540" spans="1:8" ht="13.95" customHeight="1" x14ac:dyDescent="0.25">
      <c r="A540" s="650">
        <v>45440</v>
      </c>
      <c r="B540" s="651"/>
      <c r="C540" s="652" t="s">
        <v>265</v>
      </c>
      <c r="D540" s="657">
        <v>-16.53</v>
      </c>
      <c r="E540" s="657">
        <v>-300</v>
      </c>
      <c r="F540" s="659">
        <v>-193</v>
      </c>
      <c r="G540" s="571">
        <f t="shared" si="29"/>
        <v>-9.7342990295963047E-3</v>
      </c>
    </row>
    <row r="541" spans="1:8" ht="13.95" customHeight="1" x14ac:dyDescent="0.25">
      <c r="A541" s="650">
        <v>4550</v>
      </c>
      <c r="B541" s="651"/>
      <c r="C541" s="652" t="s">
        <v>266</v>
      </c>
      <c r="D541" s="653">
        <v>-3096.3</v>
      </c>
      <c r="E541" s="653">
        <v>-20250</v>
      </c>
      <c r="F541" s="654">
        <v>-22203</v>
      </c>
      <c r="G541" s="649">
        <f t="shared" si="29"/>
        <v>-1.1198478826638691</v>
      </c>
    </row>
    <row r="542" spans="1:8" ht="13.95" customHeight="1" x14ac:dyDescent="0.3">
      <c r="A542" s="650">
        <v>45510</v>
      </c>
      <c r="B542" s="651"/>
      <c r="C542" s="652" t="s">
        <v>267</v>
      </c>
      <c r="D542" s="638"/>
      <c r="E542" s="638"/>
      <c r="F542" s="654">
        <v>-4250</v>
      </c>
      <c r="G542" s="571">
        <f t="shared" si="29"/>
        <v>-0.21435632578126576</v>
      </c>
    </row>
    <row r="543" spans="1:8" ht="13.95" customHeight="1" x14ac:dyDescent="0.25">
      <c r="A543" s="650">
        <v>45520</v>
      </c>
      <c r="B543" s="651"/>
      <c r="C543" s="652" t="s">
        <v>268</v>
      </c>
      <c r="D543" s="653">
        <v>-3096.3</v>
      </c>
      <c r="E543" s="653">
        <v>-20250</v>
      </c>
      <c r="F543" s="654">
        <v>-17953</v>
      </c>
      <c r="G543" s="649">
        <f t="shared" si="29"/>
        <v>-0.90549155688260341</v>
      </c>
    </row>
    <row r="544" spans="1:8" ht="13.95" customHeight="1" x14ac:dyDescent="0.25">
      <c r="A544" s="650">
        <v>4580</v>
      </c>
      <c r="B544" s="651"/>
      <c r="C544" s="652" t="s">
        <v>271</v>
      </c>
      <c r="D544" s="657">
        <v>0</v>
      </c>
      <c r="E544" s="657">
        <v>0</v>
      </c>
      <c r="F544" s="659">
        <v>-165</v>
      </c>
      <c r="G544" s="571">
        <f t="shared" si="29"/>
        <v>-8.322069118566788E-3</v>
      </c>
    </row>
    <row r="545" spans="1:7" ht="13.95" customHeight="1" x14ac:dyDescent="0.3">
      <c r="A545" s="650">
        <v>45800</v>
      </c>
      <c r="B545" s="651"/>
      <c r="C545" s="652" t="s">
        <v>271</v>
      </c>
      <c r="D545" s="638"/>
      <c r="E545" s="638"/>
      <c r="F545" s="659">
        <v>-165</v>
      </c>
      <c r="G545" s="649">
        <f t="shared" si="29"/>
        <v>-8.322069118566788E-3</v>
      </c>
    </row>
    <row r="546" spans="1:7" ht="13.95" customHeight="1" x14ac:dyDescent="0.25">
      <c r="A546" s="650">
        <v>4590</v>
      </c>
      <c r="B546" s="651"/>
      <c r="C546" s="652" t="s">
        <v>272</v>
      </c>
      <c r="D546" s="657">
        <v>-196.01</v>
      </c>
      <c r="E546" s="657">
        <v>-900</v>
      </c>
      <c r="F546" s="659">
        <v>-497</v>
      </c>
      <c r="G546" s="571">
        <f t="shared" si="29"/>
        <v>-2.5067080920773904E-2</v>
      </c>
    </row>
    <row r="547" spans="1:7" ht="13.95" customHeight="1" x14ac:dyDescent="0.3">
      <c r="A547" s="650">
        <v>45930</v>
      </c>
      <c r="B547" s="651"/>
      <c r="C547" s="652" t="s">
        <v>273</v>
      </c>
      <c r="D547" s="638"/>
      <c r="E547" s="638"/>
      <c r="F547" s="639"/>
      <c r="G547" s="649">
        <f t="shared" si="29"/>
        <v>0</v>
      </c>
    </row>
    <row r="548" spans="1:7" ht="13.95" customHeight="1" x14ac:dyDescent="0.3">
      <c r="A548" s="650">
        <v>45940</v>
      </c>
      <c r="B548" s="651"/>
      <c r="C548" s="652" t="s">
        <v>274</v>
      </c>
      <c r="D548" s="638"/>
      <c r="E548" s="638"/>
      <c r="F548" s="659">
        <v>-39</v>
      </c>
      <c r="G548" s="571">
        <f t="shared" si="29"/>
        <v>-1.9670345189339682E-3</v>
      </c>
    </row>
    <row r="549" spans="1:7" ht="13.95" customHeight="1" x14ac:dyDescent="0.25">
      <c r="A549" s="650">
        <v>45950</v>
      </c>
      <c r="B549" s="651"/>
      <c r="C549" s="652" t="s">
        <v>275</v>
      </c>
      <c r="D549" s="657">
        <v>-196.01</v>
      </c>
      <c r="E549" s="657">
        <v>-900</v>
      </c>
      <c r="F549" s="659">
        <v>-458</v>
      </c>
      <c r="G549" s="649">
        <f t="shared" si="29"/>
        <v>-2.3100046401839935E-2</v>
      </c>
    </row>
    <row r="550" spans="1:7" ht="13.95" customHeight="1" x14ac:dyDescent="0.25">
      <c r="A550" s="650">
        <v>4601</v>
      </c>
      <c r="B550" s="651"/>
      <c r="C550" s="652" t="s">
        <v>276</v>
      </c>
      <c r="D550" s="653">
        <v>-1709.27</v>
      </c>
      <c r="E550" s="653">
        <v>-3000</v>
      </c>
      <c r="F550" s="654">
        <v>-4184</v>
      </c>
      <c r="G550" s="571">
        <f t="shared" si="29"/>
        <v>-0.21102749813383906</v>
      </c>
    </row>
    <row r="551" spans="1:7" ht="13.95" customHeight="1" x14ac:dyDescent="0.25">
      <c r="A551" s="650">
        <v>46000</v>
      </c>
      <c r="B551" s="651"/>
      <c r="C551" s="652" t="s">
        <v>276</v>
      </c>
      <c r="D551" s="653">
        <v>-1409.32</v>
      </c>
      <c r="E551" s="653">
        <v>-3000</v>
      </c>
      <c r="F551" s="654">
        <v>-3504</v>
      </c>
      <c r="G551" s="649">
        <f t="shared" si="29"/>
        <v>-0.17673048600883653</v>
      </c>
    </row>
    <row r="552" spans="1:7" ht="13.95" customHeight="1" x14ac:dyDescent="0.3">
      <c r="A552" s="650">
        <v>46020</v>
      </c>
      <c r="B552" s="651"/>
      <c r="C552" s="652" t="s">
        <v>277</v>
      </c>
      <c r="D552" s="657">
        <v>-299.95</v>
      </c>
      <c r="E552" s="638"/>
      <c r="F552" s="659">
        <v>-680</v>
      </c>
      <c r="G552" s="571">
        <f t="shared" si="29"/>
        <v>-3.4297012125002524E-2</v>
      </c>
    </row>
    <row r="553" spans="1:7" ht="13.95" customHeight="1" x14ac:dyDescent="0.25">
      <c r="A553" s="644">
        <v>480</v>
      </c>
      <c r="B553" s="645"/>
      <c r="C553" s="646" t="s">
        <v>18</v>
      </c>
      <c r="D553" s="647">
        <v>-107587.8</v>
      </c>
      <c r="E553" s="647">
        <v>-333089</v>
      </c>
      <c r="F553" s="648">
        <v>-331007</v>
      </c>
      <c r="G553" s="649">
        <f t="shared" si="29"/>
        <v>-16.694928077148102</v>
      </c>
    </row>
    <row r="554" spans="1:7" ht="13.95" customHeight="1" x14ac:dyDescent="0.25">
      <c r="A554" s="650">
        <v>4800</v>
      </c>
      <c r="B554" s="651"/>
      <c r="C554" s="652" t="s">
        <v>278</v>
      </c>
      <c r="D554" s="653">
        <v>-107587.8</v>
      </c>
      <c r="E554" s="653">
        <v>-325089</v>
      </c>
      <c r="F554" s="654">
        <v>-324398</v>
      </c>
      <c r="G554" s="571">
        <f t="shared" si="29"/>
        <v>-16.361591381362601</v>
      </c>
    </row>
    <row r="555" spans="1:7" ht="13.95" customHeight="1" x14ac:dyDescent="0.25">
      <c r="A555" s="650">
        <v>48200</v>
      </c>
      <c r="B555" s="651"/>
      <c r="C555" s="652" t="s">
        <v>279</v>
      </c>
      <c r="D555" s="653">
        <v>-95629.52</v>
      </c>
      <c r="E555" s="653">
        <v>-286889</v>
      </c>
      <c r="F555" s="654">
        <v>-286889</v>
      </c>
      <c r="G555" s="649">
        <f t="shared" si="29"/>
        <v>-14.469758105190953</v>
      </c>
    </row>
    <row r="556" spans="1:7" ht="13.95" customHeight="1" x14ac:dyDescent="0.25">
      <c r="A556" s="650">
        <v>48600</v>
      </c>
      <c r="B556" s="651"/>
      <c r="C556" s="652" t="s">
        <v>280</v>
      </c>
      <c r="D556" s="653">
        <v>-11958.28</v>
      </c>
      <c r="E556" s="653">
        <v>-38200</v>
      </c>
      <c r="F556" s="654">
        <v>-37510</v>
      </c>
      <c r="G556" s="571">
        <f t="shared" si="29"/>
        <v>-1.8918837129541832</v>
      </c>
    </row>
    <row r="557" spans="1:7" ht="13.95" customHeight="1" x14ac:dyDescent="0.25">
      <c r="A557" s="650">
        <v>4900</v>
      </c>
      <c r="B557" s="651"/>
      <c r="C557" s="652" t="s">
        <v>18</v>
      </c>
      <c r="D557" s="657">
        <v>0</v>
      </c>
      <c r="E557" s="653">
        <v>-8000</v>
      </c>
      <c r="F557" s="654">
        <v>-6608</v>
      </c>
      <c r="G557" s="649">
        <f t="shared" si="29"/>
        <v>-0.33328625900296571</v>
      </c>
    </row>
    <row r="558" spans="1:7" ht="13.95" customHeight="1" x14ac:dyDescent="0.3">
      <c r="A558" s="650">
        <v>49220</v>
      </c>
      <c r="B558" s="651"/>
      <c r="C558" s="652" t="s">
        <v>281</v>
      </c>
      <c r="D558" s="638"/>
      <c r="E558" s="653">
        <v>-8000</v>
      </c>
      <c r="F558" s="654">
        <v>-6163</v>
      </c>
      <c r="G558" s="571">
        <f t="shared" si="29"/>
        <v>-0.31084189077410374</v>
      </c>
    </row>
    <row r="559" spans="1:7" ht="13.95" customHeight="1" x14ac:dyDescent="0.3">
      <c r="A559" s="650">
        <v>49490</v>
      </c>
      <c r="B559" s="651"/>
      <c r="C559" s="652" t="s">
        <v>35</v>
      </c>
      <c r="D559" s="638"/>
      <c r="E559" s="638"/>
      <c r="F559" s="659">
        <v>-445</v>
      </c>
      <c r="G559" s="649">
        <f t="shared" si="29"/>
        <v>-2.2444368228861946E-2</v>
      </c>
    </row>
    <row r="560" spans="1:7" ht="13.95" customHeight="1" x14ac:dyDescent="0.25">
      <c r="A560" s="644">
        <v>5</v>
      </c>
      <c r="B560" s="645"/>
      <c r="C560" s="646" t="s">
        <v>282</v>
      </c>
      <c r="D560" s="647">
        <v>-587031.32999999996</v>
      </c>
      <c r="E560" s="647">
        <v>-2039819</v>
      </c>
      <c r="F560" s="648">
        <v>-1808939</v>
      </c>
      <c r="G560" s="571">
        <f t="shared" si="29"/>
        <v>-91.237062965279321</v>
      </c>
    </row>
    <row r="561" spans="1:8" ht="13.95" customHeight="1" x14ac:dyDescent="0.25">
      <c r="A561" s="644">
        <v>6</v>
      </c>
      <c r="B561" s="645"/>
      <c r="C561" s="646" t="s">
        <v>283</v>
      </c>
      <c r="D561" s="647">
        <v>-587031.32999999996</v>
      </c>
      <c r="E561" s="647">
        <v>-2039819</v>
      </c>
      <c r="F561" s="648">
        <v>-1808939</v>
      </c>
      <c r="G561" s="649">
        <f t="shared" si="29"/>
        <v>-91.237062965279321</v>
      </c>
    </row>
    <row r="562" spans="1:8" ht="13.95" customHeight="1" x14ac:dyDescent="0.25">
      <c r="A562" s="644">
        <v>7</v>
      </c>
      <c r="B562" s="645"/>
      <c r="C562" s="646" t="s">
        <v>284</v>
      </c>
      <c r="D562" s="647">
        <v>-587031.32999999996</v>
      </c>
      <c r="E562" s="647">
        <v>-2039819</v>
      </c>
      <c r="F562" s="648">
        <v>-1808939</v>
      </c>
      <c r="G562" s="571">
        <f t="shared" si="29"/>
        <v>-91.237062965279321</v>
      </c>
    </row>
    <row r="563" spans="1:8" ht="13.95" customHeight="1" x14ac:dyDescent="0.25">
      <c r="A563" s="644">
        <v>8</v>
      </c>
      <c r="B563" s="652"/>
      <c r="C563" s="655" t="s">
        <v>285</v>
      </c>
      <c r="D563" s="647">
        <v>-587031.32999999996</v>
      </c>
      <c r="E563" s="647">
        <v>-2039819</v>
      </c>
      <c r="F563" s="648">
        <v>-1808939</v>
      </c>
      <c r="G563" s="649">
        <f t="shared" si="29"/>
        <v>-91.237062965279321</v>
      </c>
    </row>
    <row r="564" spans="1:8" ht="13.95" customHeight="1" x14ac:dyDescent="0.25">
      <c r="A564" s="644">
        <v>91</v>
      </c>
      <c r="B564" s="667"/>
      <c r="C564" s="655" t="s">
        <v>286</v>
      </c>
      <c r="D564" s="647">
        <v>-16441.02</v>
      </c>
      <c r="E564" s="647">
        <v>-41457</v>
      </c>
      <c r="F564" s="648">
        <v>-68176</v>
      </c>
      <c r="G564" s="571">
        <f t="shared" si="29"/>
        <v>-3.4385780862267237</v>
      </c>
    </row>
    <row r="565" spans="1:8" ht="13.95" customHeight="1" x14ac:dyDescent="0.25">
      <c r="A565" s="644">
        <v>921</v>
      </c>
      <c r="B565" s="652"/>
      <c r="C565" s="655" t="s">
        <v>15</v>
      </c>
      <c r="D565" s="647">
        <v>-16441.02</v>
      </c>
      <c r="E565" s="647">
        <v>-41457</v>
      </c>
      <c r="F565" s="648">
        <v>-68176</v>
      </c>
      <c r="G565" s="649">
        <f t="shared" si="29"/>
        <v>-3.4385780862267237</v>
      </c>
      <c r="H565" s="658">
        <f>F564/F481</f>
        <v>2.3965938108147632E-2</v>
      </c>
    </row>
    <row r="566" spans="1:8" ht="13.95" customHeight="1" x14ac:dyDescent="0.25">
      <c r="A566" s="650">
        <v>92100</v>
      </c>
      <c r="B566" s="645"/>
      <c r="C566" s="652" t="s">
        <v>287</v>
      </c>
      <c r="D566" s="653">
        <v>-16441.02</v>
      </c>
      <c r="E566" s="653">
        <v>-40768</v>
      </c>
      <c r="F566" s="654">
        <v>-67487</v>
      </c>
      <c r="G566" s="571">
        <f t="shared" si="29"/>
        <v>-3.4038271430588902</v>
      </c>
    </row>
    <row r="567" spans="1:8" ht="13.95" customHeight="1" x14ac:dyDescent="0.3">
      <c r="A567" s="650">
        <v>92284</v>
      </c>
      <c r="B567" s="645"/>
      <c r="C567" s="652" t="s">
        <v>317</v>
      </c>
      <c r="D567" s="638"/>
      <c r="E567" s="657">
        <v>-688</v>
      </c>
      <c r="F567" s="659">
        <v>-688</v>
      </c>
      <c r="G567" s="649">
        <f t="shared" si="29"/>
        <v>-3.4700506385296669E-2</v>
      </c>
    </row>
    <row r="568" spans="1:8" ht="36" customHeight="1" x14ac:dyDescent="0.25">
      <c r="A568" s="644">
        <v>9</v>
      </c>
      <c r="B568" s="667"/>
      <c r="C568" s="655" t="s">
        <v>288</v>
      </c>
      <c r="D568" s="647">
        <v>-603472.35</v>
      </c>
      <c r="E568" s="647">
        <v>-2081276</v>
      </c>
      <c r="F568" s="648">
        <v>-1877115</v>
      </c>
      <c r="G568" s="571">
        <f t="shared" si="29"/>
        <v>-94.675641051506048</v>
      </c>
    </row>
    <row r="569" spans="1:8" ht="12.75" customHeight="1" x14ac:dyDescent="0.25">
      <c r="A569" s="644"/>
      <c r="B569" s="652"/>
      <c r="C569" s="655"/>
      <c r="D569" s="647"/>
      <c r="E569" s="647"/>
      <c r="F569" s="648"/>
      <c r="G569" s="668"/>
    </row>
    <row r="570" spans="1:8" ht="13.95" customHeight="1" x14ac:dyDescent="0.3">
      <c r="A570" s="636"/>
      <c r="B570" s="652"/>
      <c r="C570" s="637"/>
      <c r="D570" s="638"/>
      <c r="E570" s="638"/>
      <c r="F570" s="639"/>
      <c r="G570" s="668"/>
    </row>
    <row r="571" spans="1:8" ht="13.95" customHeight="1" x14ac:dyDescent="0.25">
      <c r="A571" s="640">
        <v>14120956</v>
      </c>
      <c r="B571" s="669"/>
      <c r="C571" s="642" t="s">
        <v>345</v>
      </c>
      <c r="D571" s="733" t="s">
        <v>346</v>
      </c>
      <c r="E571" s="733"/>
      <c r="F571" s="733"/>
      <c r="G571" s="649"/>
    </row>
    <row r="572" spans="1:8" ht="13.95" customHeight="1" x14ac:dyDescent="0.25">
      <c r="A572" s="644">
        <v>30</v>
      </c>
      <c r="B572" s="645"/>
      <c r="C572" s="655" t="s">
        <v>51</v>
      </c>
      <c r="D572" s="647">
        <v>185531.9</v>
      </c>
      <c r="E572" s="647">
        <v>761504</v>
      </c>
      <c r="F572" s="648">
        <v>801936</v>
      </c>
      <c r="G572" s="571">
        <f t="shared" ref="G572:G635" si="30">F572/$I$23</f>
        <v>5381.0038738240173</v>
      </c>
    </row>
    <row r="573" spans="1:8" ht="13.95" customHeight="1" x14ac:dyDescent="0.25">
      <c r="A573" s="644">
        <v>321</v>
      </c>
      <c r="B573" s="652"/>
      <c r="C573" s="646" t="s">
        <v>214</v>
      </c>
      <c r="D573" s="647">
        <v>140491.45000000001</v>
      </c>
      <c r="E573" s="647">
        <v>610000</v>
      </c>
      <c r="F573" s="648">
        <v>652499</v>
      </c>
      <c r="G573" s="649">
        <f t="shared" si="30"/>
        <v>4378.2791228555616</v>
      </c>
    </row>
    <row r="574" spans="1:8" ht="13.95" customHeight="1" x14ac:dyDescent="0.25">
      <c r="A574" s="650">
        <v>3210</v>
      </c>
      <c r="B574" s="667"/>
      <c r="C574" s="652" t="s">
        <v>291</v>
      </c>
      <c r="D574" s="657">
        <v>123.6</v>
      </c>
      <c r="E574" s="657">
        <v>0</v>
      </c>
      <c r="F574" s="654">
        <v>2039</v>
      </c>
      <c r="G574" s="571">
        <f t="shared" si="30"/>
        <v>13.681723851687879</v>
      </c>
    </row>
    <row r="575" spans="1:8" ht="13.95" customHeight="1" x14ac:dyDescent="0.3">
      <c r="A575" s="650">
        <v>32200</v>
      </c>
      <c r="B575" s="652"/>
      <c r="C575" s="652" t="s">
        <v>292</v>
      </c>
      <c r="D575" s="657">
        <v>123.6</v>
      </c>
      <c r="E575" s="638"/>
      <c r="F575" s="654">
        <v>2039</v>
      </c>
      <c r="G575" s="649">
        <f t="shared" si="30"/>
        <v>13.681723851687879</v>
      </c>
    </row>
    <row r="576" spans="1:8" ht="13.95" customHeight="1" x14ac:dyDescent="0.25">
      <c r="A576" s="650">
        <v>3252</v>
      </c>
      <c r="B576" s="645"/>
      <c r="C576" s="652" t="s">
        <v>215</v>
      </c>
      <c r="D576" s="653">
        <v>140367.85</v>
      </c>
      <c r="E576" s="653">
        <v>610000</v>
      </c>
      <c r="F576" s="654">
        <v>650460</v>
      </c>
      <c r="G576" s="571">
        <f t="shared" si="30"/>
        <v>4364.5973990038738</v>
      </c>
    </row>
    <row r="577" spans="1:7" ht="13.95" customHeight="1" x14ac:dyDescent="0.25">
      <c r="A577" s="650">
        <v>32570</v>
      </c>
      <c r="B577" s="645"/>
      <c r="C577" s="652" t="s">
        <v>216</v>
      </c>
      <c r="D577" s="653">
        <v>140367.85</v>
      </c>
      <c r="E577" s="653">
        <v>610000</v>
      </c>
      <c r="F577" s="654">
        <v>650460</v>
      </c>
      <c r="G577" s="649">
        <f t="shared" si="30"/>
        <v>4364.5973990038738</v>
      </c>
    </row>
    <row r="578" spans="1:7" ht="13.95" customHeight="1" x14ac:dyDescent="0.25">
      <c r="A578" s="644">
        <v>330</v>
      </c>
      <c r="B578" s="667"/>
      <c r="C578" s="646" t="s">
        <v>217</v>
      </c>
      <c r="D578" s="656">
        <v>0</v>
      </c>
      <c r="E578" s="647">
        <v>7260</v>
      </c>
      <c r="F578" s="648">
        <v>9101</v>
      </c>
      <c r="G578" s="571">
        <f t="shared" si="30"/>
        <v>61.067861095738792</v>
      </c>
    </row>
    <row r="579" spans="1:7" ht="13.95" customHeight="1" x14ac:dyDescent="0.3">
      <c r="A579" s="650">
        <v>33300</v>
      </c>
      <c r="B579" s="652"/>
      <c r="C579" s="652" t="s">
        <v>218</v>
      </c>
      <c r="D579" s="638"/>
      <c r="E579" s="653">
        <v>7260</v>
      </c>
      <c r="F579" s="654">
        <v>9101</v>
      </c>
      <c r="G579" s="649">
        <f t="shared" si="30"/>
        <v>61.067861095738792</v>
      </c>
    </row>
    <row r="580" spans="1:7" ht="13.95" customHeight="1" x14ac:dyDescent="0.25">
      <c r="A580" s="644">
        <v>340</v>
      </c>
      <c r="B580" s="667"/>
      <c r="C580" s="646" t="s">
        <v>219</v>
      </c>
      <c r="D580" s="647">
        <v>45040.45</v>
      </c>
      <c r="E580" s="647">
        <v>144244</v>
      </c>
      <c r="F580" s="648">
        <v>140336</v>
      </c>
      <c r="G580" s="571">
        <f t="shared" si="30"/>
        <v>941.6568898727171</v>
      </c>
    </row>
    <row r="581" spans="1:7" ht="13.95" customHeight="1" x14ac:dyDescent="0.25">
      <c r="A581" s="650">
        <v>3400</v>
      </c>
      <c r="B581" s="645"/>
      <c r="C581" s="652" t="s">
        <v>220</v>
      </c>
      <c r="D581" s="653">
        <v>45040.45</v>
      </c>
      <c r="E581" s="653">
        <v>144244</v>
      </c>
      <c r="F581" s="654">
        <v>140336</v>
      </c>
      <c r="G581" s="649">
        <f t="shared" si="30"/>
        <v>941.6568898727171</v>
      </c>
    </row>
    <row r="582" spans="1:7" ht="13.95" customHeight="1" x14ac:dyDescent="0.25">
      <c r="A582" s="650">
        <v>34000</v>
      </c>
      <c r="B582" s="645"/>
      <c r="C582" s="652" t="s">
        <v>221</v>
      </c>
      <c r="D582" s="653">
        <v>45040.45</v>
      </c>
      <c r="E582" s="653">
        <v>144244</v>
      </c>
      <c r="F582" s="654">
        <v>140336</v>
      </c>
      <c r="G582" s="571">
        <f t="shared" si="30"/>
        <v>941.6568898727171</v>
      </c>
    </row>
    <row r="583" spans="1:7" ht="13.95" customHeight="1" x14ac:dyDescent="0.25">
      <c r="A583" s="644">
        <v>40</v>
      </c>
      <c r="B583" s="652"/>
      <c r="C583" s="655" t="s">
        <v>57</v>
      </c>
      <c r="D583" s="647">
        <v>-879755.01</v>
      </c>
      <c r="E583" s="647">
        <v>-3421199</v>
      </c>
      <c r="F583" s="648">
        <v>-3282651</v>
      </c>
      <c r="G583" s="649">
        <f t="shared" si="30"/>
        <v>-22026.642708909792</v>
      </c>
    </row>
    <row r="584" spans="1:7" ht="13.95" customHeight="1" x14ac:dyDescent="0.25">
      <c r="A584" s="644">
        <v>400</v>
      </c>
      <c r="B584" s="667"/>
      <c r="C584" s="646" t="s">
        <v>11</v>
      </c>
      <c r="D584" s="647">
        <v>-600626.66</v>
      </c>
      <c r="E584" s="647">
        <v>-2188349</v>
      </c>
      <c r="F584" s="648">
        <v>-2081723</v>
      </c>
      <c r="G584" s="571">
        <f t="shared" si="30"/>
        <v>-13968.395890979524</v>
      </c>
    </row>
    <row r="585" spans="1:7" ht="13.95" customHeight="1" x14ac:dyDescent="0.25">
      <c r="A585" s="650">
        <v>4000</v>
      </c>
      <c r="B585" s="652"/>
      <c r="C585" s="652" t="s">
        <v>223</v>
      </c>
      <c r="D585" s="653">
        <v>-497256.88</v>
      </c>
      <c r="E585" s="653">
        <v>-1803923</v>
      </c>
      <c r="F585" s="654">
        <v>-1722114</v>
      </c>
      <c r="G585" s="649">
        <f t="shared" si="30"/>
        <v>-11555.413530713889</v>
      </c>
    </row>
    <row r="586" spans="1:7" ht="13.95" customHeight="1" x14ac:dyDescent="0.25">
      <c r="A586" s="650">
        <v>4001</v>
      </c>
      <c r="B586" s="645"/>
      <c r="C586" s="652" t="s">
        <v>224</v>
      </c>
      <c r="D586" s="653">
        <v>-500588.6</v>
      </c>
      <c r="E586" s="653">
        <v>-1821923</v>
      </c>
      <c r="F586" s="654">
        <v>-1761351</v>
      </c>
      <c r="G586" s="571">
        <f t="shared" si="30"/>
        <v>-11818.694452130603</v>
      </c>
    </row>
    <row r="587" spans="1:7" ht="13.95" customHeight="1" x14ac:dyDescent="0.25">
      <c r="A587" s="650">
        <v>40000</v>
      </c>
      <c r="B587" s="645"/>
      <c r="C587" s="652" t="s">
        <v>225</v>
      </c>
      <c r="D587" s="653">
        <v>-13508.13</v>
      </c>
      <c r="E587" s="653">
        <v>-42589</v>
      </c>
      <c r="F587" s="654">
        <v>-42399</v>
      </c>
      <c r="G587" s="649">
        <f t="shared" si="30"/>
        <v>-284.49799391256226</v>
      </c>
    </row>
    <row r="588" spans="1:7" ht="13.95" customHeight="1" x14ac:dyDescent="0.25">
      <c r="A588" s="650">
        <v>40001</v>
      </c>
      <c r="B588" s="667"/>
      <c r="C588" s="652" t="s">
        <v>226</v>
      </c>
      <c r="D588" s="653">
        <v>-353383.84</v>
      </c>
      <c r="E588" s="653">
        <v>-1262043</v>
      </c>
      <c r="F588" s="654">
        <v>-1200472</v>
      </c>
      <c r="G588" s="571">
        <f t="shared" si="30"/>
        <v>-8055.187050359712</v>
      </c>
    </row>
    <row r="589" spans="1:7" ht="13.95" customHeight="1" x14ac:dyDescent="0.25">
      <c r="A589" s="650">
        <v>40041</v>
      </c>
      <c r="B589" s="652"/>
      <c r="C589" s="652" t="s">
        <v>228</v>
      </c>
      <c r="D589" s="653">
        <v>-3994.3</v>
      </c>
      <c r="E589" s="653">
        <v>-36000</v>
      </c>
      <c r="F589" s="654">
        <v>-26886</v>
      </c>
      <c r="G589" s="649">
        <f t="shared" si="30"/>
        <v>-180.40550636413946</v>
      </c>
    </row>
    <row r="590" spans="1:7" ht="13.95" customHeight="1" x14ac:dyDescent="0.3">
      <c r="A590" s="650">
        <v>40042</v>
      </c>
      <c r="B590" s="667"/>
      <c r="C590" s="652" t="s">
        <v>295</v>
      </c>
      <c r="D590" s="638"/>
      <c r="E590" s="638"/>
      <c r="F590" s="654">
        <v>-11898</v>
      </c>
      <c r="G590" s="571">
        <f t="shared" si="30"/>
        <v>-79.835777531820696</v>
      </c>
    </row>
    <row r="591" spans="1:7" ht="13.95" customHeight="1" x14ac:dyDescent="0.25">
      <c r="A591" s="650">
        <v>40050</v>
      </c>
      <c r="B591" s="645"/>
      <c r="C591" s="652" t="s">
        <v>229</v>
      </c>
      <c r="D591" s="653">
        <v>-22045.66</v>
      </c>
      <c r="E591" s="653">
        <v>-113441</v>
      </c>
      <c r="F591" s="654">
        <v>-118038</v>
      </c>
      <c r="G591" s="649">
        <f t="shared" si="30"/>
        <v>-792.03693967902598</v>
      </c>
    </row>
    <row r="592" spans="1:7" ht="13.95" customHeight="1" x14ac:dyDescent="0.25">
      <c r="A592" s="650">
        <v>40250</v>
      </c>
      <c r="B592" s="645"/>
      <c r="C592" s="652" t="s">
        <v>230</v>
      </c>
      <c r="D592" s="653">
        <v>-107656.67</v>
      </c>
      <c r="E592" s="653">
        <v>-367850</v>
      </c>
      <c r="F592" s="654">
        <v>-361658</v>
      </c>
      <c r="G592" s="571">
        <f t="shared" si="30"/>
        <v>-2426.7311842833424</v>
      </c>
    </row>
    <row r="593" spans="1:8" ht="13.95" customHeight="1" x14ac:dyDescent="0.25">
      <c r="A593" s="650">
        <v>4290</v>
      </c>
      <c r="B593" s="652"/>
      <c r="C593" s="652" t="s">
        <v>231</v>
      </c>
      <c r="D593" s="653">
        <v>3331.72</v>
      </c>
      <c r="E593" s="653">
        <v>18000</v>
      </c>
      <c r="F593" s="654">
        <v>39238</v>
      </c>
      <c r="G593" s="649">
        <f t="shared" si="30"/>
        <v>263.28763143331486</v>
      </c>
    </row>
    <row r="594" spans="1:8" ht="13.95" customHeight="1" x14ac:dyDescent="0.25">
      <c r="A594" s="650">
        <v>42900</v>
      </c>
      <c r="B594" s="667"/>
      <c r="C594" s="652" t="s">
        <v>232</v>
      </c>
      <c r="D594" s="657">
        <v>535.1</v>
      </c>
      <c r="E594" s="653">
        <v>18000</v>
      </c>
      <c r="F594" s="654">
        <v>34215</v>
      </c>
      <c r="G594" s="571">
        <f t="shared" si="30"/>
        <v>229.58321804095183</v>
      </c>
    </row>
    <row r="595" spans="1:8" ht="13.95" customHeight="1" x14ac:dyDescent="0.3">
      <c r="A595" s="650">
        <v>42940</v>
      </c>
      <c r="B595" s="652"/>
      <c r="C595" s="652" t="s">
        <v>296</v>
      </c>
      <c r="D595" s="653">
        <v>2796.62</v>
      </c>
      <c r="E595" s="638"/>
      <c r="F595" s="654">
        <v>2523</v>
      </c>
      <c r="G595" s="649">
        <f t="shared" si="30"/>
        <v>16.929371887105699</v>
      </c>
    </row>
    <row r="596" spans="1:8" ht="13.95" customHeight="1" x14ac:dyDescent="0.3">
      <c r="A596" s="650">
        <v>42950</v>
      </c>
      <c r="B596" s="645"/>
      <c r="C596" s="652" t="s">
        <v>297</v>
      </c>
      <c r="D596" s="638"/>
      <c r="E596" s="638"/>
      <c r="F596" s="654">
        <v>2500</v>
      </c>
      <c r="G596" s="571">
        <f t="shared" si="30"/>
        <v>16.775041505257331</v>
      </c>
    </row>
    <row r="597" spans="1:8" ht="13.95" customHeight="1" x14ac:dyDescent="0.25">
      <c r="A597" s="650">
        <v>4100</v>
      </c>
      <c r="B597" s="645"/>
      <c r="C597" s="652" t="s">
        <v>233</v>
      </c>
      <c r="D597" s="653">
        <v>-103369.78</v>
      </c>
      <c r="E597" s="653">
        <v>-384426</v>
      </c>
      <c r="F597" s="654">
        <v>-359609</v>
      </c>
      <c r="G597" s="649">
        <f t="shared" si="30"/>
        <v>-2412.9823602656334</v>
      </c>
      <c r="H597" s="658">
        <f>F597/F585</f>
        <v>0.20881834768197691</v>
      </c>
    </row>
    <row r="598" spans="1:8" ht="13.95" customHeight="1" x14ac:dyDescent="0.25">
      <c r="A598" s="650">
        <v>4101</v>
      </c>
      <c r="B598" s="652"/>
      <c r="C598" s="652" t="s">
        <v>234</v>
      </c>
      <c r="D598" s="653">
        <v>-82573.8</v>
      </c>
      <c r="E598" s="653">
        <v>-307905</v>
      </c>
      <c r="F598" s="654">
        <v>-293420</v>
      </c>
      <c r="G598" s="571">
        <f t="shared" si="30"/>
        <v>-1968.8530713890425</v>
      </c>
    </row>
    <row r="599" spans="1:8" ht="13.95" customHeight="1" x14ac:dyDescent="0.25">
      <c r="A599" s="650">
        <v>41000</v>
      </c>
      <c r="B599" s="667"/>
      <c r="C599" s="652" t="s">
        <v>235</v>
      </c>
      <c r="D599" s="653">
        <v>-82573.8</v>
      </c>
      <c r="E599" s="653">
        <v>-307905</v>
      </c>
      <c r="F599" s="654">
        <v>-293420</v>
      </c>
      <c r="G599" s="649">
        <f t="shared" si="30"/>
        <v>-1968.8530713890425</v>
      </c>
    </row>
    <row r="600" spans="1:8" ht="13.95" customHeight="1" x14ac:dyDescent="0.25">
      <c r="A600" s="650">
        <v>4200</v>
      </c>
      <c r="B600" s="652"/>
      <c r="C600" s="652" t="s">
        <v>236</v>
      </c>
      <c r="D600" s="653">
        <v>-20795.98</v>
      </c>
      <c r="E600" s="653">
        <v>-76521</v>
      </c>
      <c r="F600" s="654">
        <v>-66189</v>
      </c>
      <c r="G600" s="571">
        <f t="shared" si="30"/>
        <v>-444.12928887659098</v>
      </c>
    </row>
    <row r="601" spans="1:8" ht="13.95" customHeight="1" x14ac:dyDescent="0.25">
      <c r="A601" s="650">
        <v>42000</v>
      </c>
      <c r="B601" s="645"/>
      <c r="C601" s="652" t="s">
        <v>237</v>
      </c>
      <c r="D601" s="653">
        <v>-7612.95</v>
      </c>
      <c r="E601" s="653">
        <v>-27875</v>
      </c>
      <c r="F601" s="654">
        <v>-23144</v>
      </c>
      <c r="G601" s="649">
        <f t="shared" si="30"/>
        <v>-155.29662423907027</v>
      </c>
    </row>
    <row r="602" spans="1:8" ht="13.95" customHeight="1" x14ac:dyDescent="0.25">
      <c r="A602" s="650">
        <v>42100</v>
      </c>
      <c r="B602" s="645"/>
      <c r="C602" s="652" t="s">
        <v>238</v>
      </c>
      <c r="D602" s="653">
        <v>-9328.67</v>
      </c>
      <c r="E602" s="653">
        <v>-34617</v>
      </c>
      <c r="F602" s="654">
        <v>-29486</v>
      </c>
      <c r="G602" s="571">
        <f t="shared" si="30"/>
        <v>-197.85154952960707</v>
      </c>
    </row>
    <row r="603" spans="1:8" ht="13.95" customHeight="1" x14ac:dyDescent="0.25">
      <c r="A603" s="650">
        <v>42200</v>
      </c>
      <c r="B603" s="652"/>
      <c r="C603" s="652" t="s">
        <v>239</v>
      </c>
      <c r="D603" s="653">
        <v>-3854.36</v>
      </c>
      <c r="E603" s="653">
        <v>-14029</v>
      </c>
      <c r="F603" s="654">
        <v>-13560</v>
      </c>
      <c r="G603" s="649">
        <f t="shared" si="30"/>
        <v>-90.987825124515766</v>
      </c>
    </row>
    <row r="604" spans="1:8" ht="13.95" customHeight="1" x14ac:dyDescent="0.25">
      <c r="A604" s="644">
        <v>430</v>
      </c>
      <c r="B604" s="667"/>
      <c r="C604" s="646" t="s">
        <v>13</v>
      </c>
      <c r="D604" s="647">
        <v>-151301.82</v>
      </c>
      <c r="E604" s="647">
        <v>-663111</v>
      </c>
      <c r="F604" s="648">
        <v>-634043</v>
      </c>
      <c r="G604" s="571">
        <f t="shared" si="30"/>
        <v>-4254.4390564471496</v>
      </c>
    </row>
    <row r="605" spans="1:8" ht="13.95" customHeight="1" x14ac:dyDescent="0.25">
      <c r="A605" s="650">
        <v>4340</v>
      </c>
      <c r="B605" s="652"/>
      <c r="C605" s="652" t="s">
        <v>240</v>
      </c>
      <c r="D605" s="653">
        <v>-151301.82</v>
      </c>
      <c r="E605" s="653">
        <v>-663111</v>
      </c>
      <c r="F605" s="654">
        <v>-634043</v>
      </c>
      <c r="G605" s="649">
        <f t="shared" si="30"/>
        <v>-4254.4390564471496</v>
      </c>
    </row>
    <row r="606" spans="1:8" ht="13.95" customHeight="1" x14ac:dyDescent="0.25">
      <c r="A606" s="650">
        <v>43400</v>
      </c>
      <c r="B606" s="645"/>
      <c r="C606" s="652" t="s">
        <v>241</v>
      </c>
      <c r="D606" s="657">
        <v>-31.66</v>
      </c>
      <c r="E606" s="653">
        <v>-1200</v>
      </c>
      <c r="F606" s="654">
        <v>-1132</v>
      </c>
      <c r="G606" s="571">
        <f t="shared" si="30"/>
        <v>-7.5957387935805194</v>
      </c>
    </row>
    <row r="607" spans="1:8" ht="13.95" customHeight="1" x14ac:dyDescent="0.25">
      <c r="A607" s="650">
        <v>43490</v>
      </c>
      <c r="B607" s="645"/>
      <c r="C607" s="652" t="s">
        <v>242</v>
      </c>
      <c r="D607" s="653">
        <v>-8598.61</v>
      </c>
      <c r="E607" s="653">
        <v>-24800</v>
      </c>
      <c r="F607" s="654">
        <v>-24931</v>
      </c>
      <c r="G607" s="649">
        <f t="shared" si="30"/>
        <v>-167.2874239070282</v>
      </c>
    </row>
    <row r="608" spans="1:8" ht="13.95" customHeight="1" x14ac:dyDescent="0.3">
      <c r="A608" s="650">
        <v>43610</v>
      </c>
      <c r="B608" s="652"/>
      <c r="C608" s="652" t="s">
        <v>243</v>
      </c>
      <c r="D608" s="638"/>
      <c r="E608" s="657">
        <v>-500</v>
      </c>
      <c r="F608" s="659">
        <v>-938</v>
      </c>
      <c r="G608" s="571">
        <f t="shared" si="30"/>
        <v>-6.293995572772551</v>
      </c>
    </row>
    <row r="609" spans="1:8" ht="13.95" customHeight="1" x14ac:dyDescent="0.25">
      <c r="A609" s="650">
        <v>43630</v>
      </c>
      <c r="B609" s="667"/>
      <c r="C609" s="652" t="s">
        <v>244</v>
      </c>
      <c r="D609" s="657">
        <v>-136.28</v>
      </c>
      <c r="E609" s="657">
        <v>-360</v>
      </c>
      <c r="F609" s="659">
        <v>-613</v>
      </c>
      <c r="G609" s="649">
        <f t="shared" si="30"/>
        <v>-4.1132401770890974</v>
      </c>
    </row>
    <row r="610" spans="1:8" ht="13.95" customHeight="1" x14ac:dyDescent="0.25">
      <c r="A610" s="650">
        <v>43810</v>
      </c>
      <c r="B610" s="652"/>
      <c r="C610" s="652" t="s">
        <v>305</v>
      </c>
      <c r="D610" s="653">
        <v>-51876.959999999999</v>
      </c>
      <c r="E610" s="653">
        <v>-213116</v>
      </c>
      <c r="F610" s="654">
        <v>-213116</v>
      </c>
      <c r="G610" s="571">
        <f t="shared" si="30"/>
        <v>-1430.0118981737685</v>
      </c>
    </row>
    <row r="611" spans="1:8" ht="13.95" customHeight="1" x14ac:dyDescent="0.3">
      <c r="A611" s="650">
        <v>43850</v>
      </c>
      <c r="B611" s="645"/>
      <c r="C611" s="652" t="s">
        <v>306</v>
      </c>
      <c r="D611" s="638"/>
      <c r="E611" s="657">
        <v>-75</v>
      </c>
      <c r="F611" s="659">
        <v>-59</v>
      </c>
      <c r="G611" s="649">
        <f t="shared" si="30"/>
        <v>-0.39589097952407304</v>
      </c>
    </row>
    <row r="612" spans="1:8" ht="13.95" customHeight="1" x14ac:dyDescent="0.3">
      <c r="A612" s="650">
        <v>44000</v>
      </c>
      <c r="B612" s="645"/>
      <c r="C612" s="652" t="s">
        <v>247</v>
      </c>
      <c r="D612" s="638"/>
      <c r="E612" s="657">
        <v>-150</v>
      </c>
      <c r="F612" s="659">
        <v>-119</v>
      </c>
      <c r="G612" s="571">
        <f t="shared" si="30"/>
        <v>-0.79849197565024899</v>
      </c>
    </row>
    <row r="613" spans="1:8" ht="13.95" customHeight="1" x14ac:dyDescent="0.25">
      <c r="A613" s="650">
        <v>44140</v>
      </c>
      <c r="B613" s="652"/>
      <c r="C613" s="652" t="s">
        <v>307</v>
      </c>
      <c r="D613" s="653">
        <v>-86103.18</v>
      </c>
      <c r="E613" s="653">
        <v>-375200</v>
      </c>
      <c r="F613" s="654">
        <v>-356347</v>
      </c>
      <c r="G613" s="649">
        <f t="shared" si="30"/>
        <v>-2391.0942861095737</v>
      </c>
      <c r="H613" s="157">
        <f>G613/I4</f>
        <v>-39.851571435159563</v>
      </c>
    </row>
    <row r="614" spans="1:8" ht="13.95" customHeight="1" x14ac:dyDescent="0.25">
      <c r="A614" s="650">
        <v>44150</v>
      </c>
      <c r="B614" s="667"/>
      <c r="C614" s="652" t="s">
        <v>249</v>
      </c>
      <c r="D614" s="657">
        <v>-590.9</v>
      </c>
      <c r="E614" s="653">
        <v>-2250</v>
      </c>
      <c r="F614" s="654">
        <v>-2842</v>
      </c>
      <c r="G614" s="571">
        <f t="shared" si="30"/>
        <v>-19.069867183176534</v>
      </c>
    </row>
    <row r="615" spans="1:8" ht="13.95" customHeight="1" x14ac:dyDescent="0.25">
      <c r="A615" s="650">
        <v>44160</v>
      </c>
      <c r="B615" s="652"/>
      <c r="C615" s="652" t="s">
        <v>250</v>
      </c>
      <c r="D615" s="657">
        <v>-109.7</v>
      </c>
      <c r="E615" s="653">
        <v>-6430</v>
      </c>
      <c r="F615" s="654">
        <v>-6640</v>
      </c>
      <c r="G615" s="649">
        <f t="shared" si="30"/>
        <v>-44.55451023796347</v>
      </c>
    </row>
    <row r="616" spans="1:8" ht="13.95" customHeight="1" x14ac:dyDescent="0.25">
      <c r="A616" s="650">
        <v>44310</v>
      </c>
      <c r="B616" s="645"/>
      <c r="C616" s="652" t="s">
        <v>252</v>
      </c>
      <c r="D616" s="653">
        <v>-2286.48</v>
      </c>
      <c r="E616" s="653">
        <v>-14520</v>
      </c>
      <c r="F616" s="654">
        <v>-18203</v>
      </c>
      <c r="G616" s="571">
        <f t="shared" si="30"/>
        <v>-122.14243220807968</v>
      </c>
    </row>
    <row r="617" spans="1:8" ht="13.95" customHeight="1" x14ac:dyDescent="0.25">
      <c r="A617" s="650">
        <v>44330</v>
      </c>
      <c r="B617" s="645"/>
      <c r="C617" s="652" t="s">
        <v>322</v>
      </c>
      <c r="D617" s="657">
        <v>-150</v>
      </c>
      <c r="E617" s="657">
        <v>-50</v>
      </c>
      <c r="F617" s="659">
        <v>-3</v>
      </c>
      <c r="G617" s="649">
        <f t="shared" si="30"/>
        <v>-2.0130049806308798E-2</v>
      </c>
    </row>
    <row r="618" spans="1:8" ht="13.95" customHeight="1" x14ac:dyDescent="0.3">
      <c r="A618" s="650">
        <v>44460</v>
      </c>
      <c r="B618" s="652"/>
      <c r="C618" s="652" t="s">
        <v>253</v>
      </c>
      <c r="D618" s="638"/>
      <c r="E618" s="653">
        <v>-9460</v>
      </c>
      <c r="F618" s="639"/>
      <c r="G618" s="571">
        <f t="shared" si="30"/>
        <v>0</v>
      </c>
    </row>
    <row r="619" spans="1:8" ht="13.95" customHeight="1" x14ac:dyDescent="0.25">
      <c r="A619" s="650">
        <v>44700</v>
      </c>
      <c r="B619" s="667"/>
      <c r="C619" s="652" t="s">
        <v>254</v>
      </c>
      <c r="D619" s="653">
        <v>-1418.05</v>
      </c>
      <c r="E619" s="653">
        <v>-15000</v>
      </c>
      <c r="F619" s="654">
        <v>-9100</v>
      </c>
      <c r="G619" s="649">
        <f t="shared" si="30"/>
        <v>-61.061151079136685</v>
      </c>
    </row>
    <row r="620" spans="1:8" ht="13.95" customHeight="1" x14ac:dyDescent="0.25">
      <c r="A620" s="644">
        <v>450</v>
      </c>
      <c r="B620" s="652"/>
      <c r="C620" s="646" t="s">
        <v>16</v>
      </c>
      <c r="D620" s="647">
        <v>-2802.41</v>
      </c>
      <c r="E620" s="647">
        <v>-47610</v>
      </c>
      <c r="F620" s="648">
        <v>-48970</v>
      </c>
      <c r="G620" s="571">
        <f t="shared" si="30"/>
        <v>-328.58951300498063</v>
      </c>
    </row>
    <row r="621" spans="1:8" ht="13.95" customHeight="1" x14ac:dyDescent="0.25">
      <c r="A621" s="650">
        <v>4500</v>
      </c>
      <c r="B621" s="645"/>
      <c r="C621" s="652" t="s">
        <v>255</v>
      </c>
      <c r="D621" s="653">
        <v>-2802.41</v>
      </c>
      <c r="E621" s="653">
        <v>-47610</v>
      </c>
      <c r="F621" s="654">
        <v>-48970</v>
      </c>
      <c r="G621" s="649">
        <f t="shared" si="30"/>
        <v>-328.58951300498063</v>
      </c>
    </row>
    <row r="622" spans="1:8" ht="13.95" customHeight="1" x14ac:dyDescent="0.25">
      <c r="A622" s="650">
        <v>4501</v>
      </c>
      <c r="B622" s="645"/>
      <c r="C622" s="652" t="s">
        <v>256</v>
      </c>
      <c r="D622" s="657">
        <v>-859.24</v>
      </c>
      <c r="E622" s="653">
        <v>-1810</v>
      </c>
      <c r="F622" s="654">
        <v>-1836</v>
      </c>
      <c r="G622" s="571">
        <f t="shared" si="30"/>
        <v>-12.319590481460985</v>
      </c>
    </row>
    <row r="623" spans="1:8" ht="13.95" customHeight="1" x14ac:dyDescent="0.3">
      <c r="A623" s="650">
        <v>45000</v>
      </c>
      <c r="B623" s="652"/>
      <c r="C623" s="652" t="s">
        <v>257</v>
      </c>
      <c r="D623" s="638"/>
      <c r="E623" s="657">
        <v>-250</v>
      </c>
      <c r="F623" s="659">
        <v>-271</v>
      </c>
      <c r="G623" s="649">
        <f t="shared" si="30"/>
        <v>-1.8184144991698947</v>
      </c>
    </row>
    <row r="624" spans="1:8" ht="13.95" customHeight="1" x14ac:dyDescent="0.3">
      <c r="A624" s="650">
        <v>45010</v>
      </c>
      <c r="B624" s="667"/>
      <c r="C624" s="652" t="s">
        <v>258</v>
      </c>
      <c r="D624" s="638"/>
      <c r="E624" s="657">
        <v>-750</v>
      </c>
      <c r="F624" s="659">
        <v>-764</v>
      </c>
      <c r="G624" s="571">
        <f t="shared" si="30"/>
        <v>-5.1264526840066402</v>
      </c>
    </row>
    <row r="625" spans="1:7" ht="13.95" customHeight="1" x14ac:dyDescent="0.25">
      <c r="A625" s="650">
        <v>45120</v>
      </c>
      <c r="B625" s="652"/>
      <c r="C625" s="652" t="s">
        <v>309</v>
      </c>
      <c r="D625" s="657">
        <v>-859.24</v>
      </c>
      <c r="E625" s="657">
        <v>-810</v>
      </c>
      <c r="F625" s="659">
        <v>-802</v>
      </c>
      <c r="G625" s="649">
        <f t="shared" si="30"/>
        <v>-5.3814333148865519</v>
      </c>
    </row>
    <row r="626" spans="1:7" ht="13.95" customHeight="1" x14ac:dyDescent="0.25">
      <c r="A626" s="650">
        <v>4520</v>
      </c>
      <c r="B626" s="645"/>
      <c r="C626" s="652" t="s">
        <v>259</v>
      </c>
      <c r="D626" s="657">
        <v>-548.32000000000005</v>
      </c>
      <c r="E626" s="653">
        <v>-1900</v>
      </c>
      <c r="F626" s="654">
        <v>-2041</v>
      </c>
      <c r="G626" s="571">
        <f t="shared" si="30"/>
        <v>-13.695143884892085</v>
      </c>
    </row>
    <row r="627" spans="1:7" ht="13.95" customHeight="1" x14ac:dyDescent="0.25">
      <c r="A627" s="650">
        <v>45200</v>
      </c>
      <c r="B627" s="651"/>
      <c r="C627" s="652" t="s">
        <v>259</v>
      </c>
      <c r="D627" s="657">
        <v>-548.32000000000005</v>
      </c>
      <c r="E627" s="653">
        <v>-1900</v>
      </c>
      <c r="F627" s="654">
        <v>-2041</v>
      </c>
      <c r="G627" s="649">
        <f t="shared" si="30"/>
        <v>-13.695143884892085</v>
      </c>
    </row>
    <row r="628" spans="1:7" ht="13.95" customHeight="1" x14ac:dyDescent="0.25">
      <c r="A628" s="650">
        <v>4540</v>
      </c>
      <c r="B628" s="651"/>
      <c r="C628" s="652" t="s">
        <v>261</v>
      </c>
      <c r="D628" s="657">
        <v>0</v>
      </c>
      <c r="E628" s="657">
        <v>-200</v>
      </c>
      <c r="F628" s="654">
        <v>-1309</v>
      </c>
      <c r="G628" s="571">
        <f t="shared" si="30"/>
        <v>-8.7834117321527394</v>
      </c>
    </row>
    <row r="629" spans="1:7" ht="13.95" customHeight="1" x14ac:dyDescent="0.3">
      <c r="A629" s="650">
        <v>45400</v>
      </c>
      <c r="B629" s="651"/>
      <c r="C629" s="652" t="s">
        <v>261</v>
      </c>
      <c r="D629" s="638"/>
      <c r="E629" s="657">
        <v>-200</v>
      </c>
      <c r="F629" s="654">
        <v>-1309</v>
      </c>
      <c r="G629" s="649">
        <f t="shared" si="30"/>
        <v>-8.7834117321527394</v>
      </c>
    </row>
    <row r="630" spans="1:7" ht="13.95" customHeight="1" x14ac:dyDescent="0.25">
      <c r="A630" s="650">
        <v>4541</v>
      </c>
      <c r="B630" s="651"/>
      <c r="C630" s="652" t="s">
        <v>262</v>
      </c>
      <c r="D630" s="657">
        <v>-500</v>
      </c>
      <c r="E630" s="653">
        <v>-31800</v>
      </c>
      <c r="F630" s="654">
        <v>-30322</v>
      </c>
      <c r="G630" s="571">
        <f t="shared" si="30"/>
        <v>-203.46112340896511</v>
      </c>
    </row>
    <row r="631" spans="1:7" ht="13.95" customHeight="1" x14ac:dyDescent="0.25">
      <c r="A631" s="650">
        <v>45420</v>
      </c>
      <c r="B631" s="651"/>
      <c r="C631" s="652" t="s">
        <v>263</v>
      </c>
      <c r="D631" s="657">
        <v>-201.54</v>
      </c>
      <c r="E631" s="653">
        <v>-1000</v>
      </c>
      <c r="F631" s="659">
        <v>-339</v>
      </c>
      <c r="G631" s="649">
        <f t="shared" si="30"/>
        <v>-2.2746956281128941</v>
      </c>
    </row>
    <row r="632" spans="1:7" ht="13.95" customHeight="1" x14ac:dyDescent="0.25">
      <c r="A632" s="650">
        <v>45430</v>
      </c>
      <c r="B632" s="651"/>
      <c r="C632" s="652" t="s">
        <v>264</v>
      </c>
      <c r="D632" s="657">
        <v>-298.45999999999998</v>
      </c>
      <c r="E632" s="653">
        <v>-30600</v>
      </c>
      <c r="F632" s="654">
        <v>-29728</v>
      </c>
      <c r="G632" s="571">
        <f t="shared" si="30"/>
        <v>-199.47537354731597</v>
      </c>
    </row>
    <row r="633" spans="1:7" ht="13.95" customHeight="1" x14ac:dyDescent="0.3">
      <c r="A633" s="650">
        <v>45440</v>
      </c>
      <c r="B633" s="651"/>
      <c r="C633" s="652" t="s">
        <v>265</v>
      </c>
      <c r="D633" s="638"/>
      <c r="E633" s="657">
        <v>-200</v>
      </c>
      <c r="F633" s="659">
        <v>-255</v>
      </c>
      <c r="G633" s="649">
        <f t="shared" si="30"/>
        <v>-1.7110542335362477</v>
      </c>
    </row>
    <row r="634" spans="1:7" ht="13.95" customHeight="1" x14ac:dyDescent="0.25">
      <c r="A634" s="650">
        <v>4550</v>
      </c>
      <c r="B634" s="651"/>
      <c r="C634" s="652" t="s">
        <v>266</v>
      </c>
      <c r="D634" s="657">
        <v>-747.06</v>
      </c>
      <c r="E634" s="653">
        <v>-10200</v>
      </c>
      <c r="F634" s="654">
        <v>-9489</v>
      </c>
      <c r="G634" s="571">
        <f t="shared" si="30"/>
        <v>-63.671347537354727</v>
      </c>
    </row>
    <row r="635" spans="1:7" ht="13.95" customHeight="1" x14ac:dyDescent="0.3">
      <c r="A635" s="650">
        <v>45510</v>
      </c>
      <c r="B635" s="651"/>
      <c r="C635" s="652" t="s">
        <v>267</v>
      </c>
      <c r="D635" s="638"/>
      <c r="E635" s="638"/>
      <c r="F635" s="659">
        <v>-33</v>
      </c>
      <c r="G635" s="649">
        <f t="shared" si="30"/>
        <v>-0.22143054786939678</v>
      </c>
    </row>
    <row r="636" spans="1:7" ht="13.95" customHeight="1" x14ac:dyDescent="0.25">
      <c r="A636" s="650">
        <v>45520</v>
      </c>
      <c r="B636" s="651"/>
      <c r="C636" s="652" t="s">
        <v>268</v>
      </c>
      <c r="D636" s="657">
        <v>-747.06</v>
      </c>
      <c r="E636" s="653">
        <v>-10200</v>
      </c>
      <c r="F636" s="654">
        <v>-9457</v>
      </c>
      <c r="G636" s="571">
        <f t="shared" ref="G636:G663" si="31">F636/$I$23</f>
        <v>-63.45662700608743</v>
      </c>
    </row>
    <row r="637" spans="1:7" ht="13.95" customHeight="1" x14ac:dyDescent="0.25">
      <c r="A637" s="650">
        <v>4580</v>
      </c>
      <c r="B637" s="651"/>
      <c r="C637" s="652" t="s">
        <v>271</v>
      </c>
      <c r="D637" s="657">
        <v>-59.6</v>
      </c>
      <c r="E637" s="657">
        <v>0</v>
      </c>
      <c r="F637" s="654">
        <v>-2299</v>
      </c>
      <c r="G637" s="649">
        <f t="shared" si="31"/>
        <v>-15.426328168234642</v>
      </c>
    </row>
    <row r="638" spans="1:7" ht="13.95" customHeight="1" x14ac:dyDescent="0.3">
      <c r="A638" s="650">
        <v>45800</v>
      </c>
      <c r="B638" s="651"/>
      <c r="C638" s="652" t="s">
        <v>271</v>
      </c>
      <c r="D638" s="657">
        <v>-59.6</v>
      </c>
      <c r="E638" s="638"/>
      <c r="F638" s="654">
        <v>-2299</v>
      </c>
      <c r="G638" s="571">
        <f t="shared" si="31"/>
        <v>-15.426328168234642</v>
      </c>
    </row>
    <row r="639" spans="1:7" ht="13.95" customHeight="1" x14ac:dyDescent="0.25">
      <c r="A639" s="650">
        <v>4590</v>
      </c>
      <c r="B639" s="651"/>
      <c r="C639" s="652" t="s">
        <v>272</v>
      </c>
      <c r="D639" s="657">
        <v>0</v>
      </c>
      <c r="E639" s="657">
        <v>-700</v>
      </c>
      <c r="F639" s="659">
        <v>-642</v>
      </c>
      <c r="G639" s="649">
        <f t="shared" si="31"/>
        <v>-4.307830658550083</v>
      </c>
    </row>
    <row r="640" spans="1:7" ht="13.95" customHeight="1" x14ac:dyDescent="0.3">
      <c r="A640" s="650">
        <v>45930</v>
      </c>
      <c r="B640" s="651"/>
      <c r="C640" s="652" t="s">
        <v>273</v>
      </c>
      <c r="D640" s="638"/>
      <c r="E640" s="638"/>
      <c r="F640" s="659">
        <v>-210</v>
      </c>
      <c r="G640" s="571">
        <f t="shared" si="31"/>
        <v>-1.4091034864416159</v>
      </c>
    </row>
    <row r="641" spans="1:7" ht="13.95" customHeight="1" x14ac:dyDescent="0.3">
      <c r="A641" s="650">
        <v>45940</v>
      </c>
      <c r="B641" s="651"/>
      <c r="C641" s="652" t="s">
        <v>274</v>
      </c>
      <c r="D641" s="638"/>
      <c r="E641" s="638"/>
      <c r="F641" s="659">
        <v>-39</v>
      </c>
      <c r="G641" s="649">
        <f t="shared" si="31"/>
        <v>-0.26169064748201437</v>
      </c>
    </row>
    <row r="642" spans="1:7" ht="13.95" customHeight="1" x14ac:dyDescent="0.3">
      <c r="A642" s="650">
        <v>45950</v>
      </c>
      <c r="B642" s="651"/>
      <c r="C642" s="652" t="s">
        <v>275</v>
      </c>
      <c r="D642" s="638"/>
      <c r="E642" s="657">
        <v>-700</v>
      </c>
      <c r="F642" s="659">
        <v>-393</v>
      </c>
      <c r="G642" s="571">
        <f t="shared" si="31"/>
        <v>-2.6370365246264527</v>
      </c>
    </row>
    <row r="643" spans="1:7" ht="13.95" customHeight="1" x14ac:dyDescent="0.25">
      <c r="A643" s="650">
        <v>4601</v>
      </c>
      <c r="B643" s="651"/>
      <c r="C643" s="652" t="s">
        <v>276</v>
      </c>
      <c r="D643" s="657">
        <v>-88.19</v>
      </c>
      <c r="E643" s="653">
        <v>-1000</v>
      </c>
      <c r="F643" s="654">
        <v>-1032</v>
      </c>
      <c r="G643" s="649">
        <f t="shared" si="31"/>
        <v>-6.9247371333702263</v>
      </c>
    </row>
    <row r="644" spans="1:7" ht="13.95" customHeight="1" x14ac:dyDescent="0.25">
      <c r="A644" s="650">
        <v>46000</v>
      </c>
      <c r="B644" s="651"/>
      <c r="C644" s="652" t="s">
        <v>276</v>
      </c>
      <c r="D644" s="657">
        <v>-88.19</v>
      </c>
      <c r="E644" s="657">
        <v>-500</v>
      </c>
      <c r="F644" s="659">
        <v>-478</v>
      </c>
      <c r="G644" s="571">
        <f t="shared" si="31"/>
        <v>-3.207387935805202</v>
      </c>
    </row>
    <row r="645" spans="1:7" ht="13.95" customHeight="1" x14ac:dyDescent="0.3">
      <c r="A645" s="650">
        <v>46020</v>
      </c>
      <c r="B645" s="651"/>
      <c r="C645" s="652" t="s">
        <v>277</v>
      </c>
      <c r="D645" s="638"/>
      <c r="E645" s="657">
        <v>-500</v>
      </c>
      <c r="F645" s="659">
        <v>-554</v>
      </c>
      <c r="G645" s="649">
        <f t="shared" si="31"/>
        <v>-3.7173491975650248</v>
      </c>
    </row>
    <row r="646" spans="1:7" ht="13.95" customHeight="1" x14ac:dyDescent="0.25">
      <c r="A646" s="644">
        <v>480</v>
      </c>
      <c r="B646" s="645"/>
      <c r="C646" s="646" t="s">
        <v>18</v>
      </c>
      <c r="D646" s="647">
        <v>-125024.12</v>
      </c>
      <c r="E646" s="647">
        <v>-522129</v>
      </c>
      <c r="F646" s="648">
        <v>-517914</v>
      </c>
      <c r="G646" s="571">
        <f t="shared" si="31"/>
        <v>-3475.2115384615381</v>
      </c>
    </row>
    <row r="647" spans="1:7" ht="13.95" customHeight="1" x14ac:dyDescent="0.25">
      <c r="A647" s="650">
        <v>4800</v>
      </c>
      <c r="B647" s="651"/>
      <c r="C647" s="652" t="s">
        <v>278</v>
      </c>
      <c r="D647" s="653">
        <v>-125024.12</v>
      </c>
      <c r="E647" s="653">
        <v>-514129</v>
      </c>
      <c r="F647" s="654">
        <v>-511707</v>
      </c>
      <c r="G647" s="649">
        <f t="shared" si="31"/>
        <v>-3433.5624654122853</v>
      </c>
    </row>
    <row r="648" spans="1:7" ht="13.95" customHeight="1" x14ac:dyDescent="0.25">
      <c r="A648" s="650">
        <v>48200</v>
      </c>
      <c r="B648" s="651"/>
      <c r="C648" s="652" t="s">
        <v>279</v>
      </c>
      <c r="D648" s="653">
        <v>-103557.36</v>
      </c>
      <c r="E648" s="653">
        <v>-414229</v>
      </c>
      <c r="F648" s="654">
        <v>-414229</v>
      </c>
      <c r="G648" s="571">
        <f t="shared" si="31"/>
        <v>-2779.4834670724958</v>
      </c>
    </row>
    <row r="649" spans="1:7" ht="13.95" customHeight="1" x14ac:dyDescent="0.25">
      <c r="A649" s="650">
        <v>48600</v>
      </c>
      <c r="B649" s="651"/>
      <c r="C649" s="652" t="s">
        <v>280</v>
      </c>
      <c r="D649" s="653">
        <v>-21466.76</v>
      </c>
      <c r="E649" s="653">
        <v>-99900</v>
      </c>
      <c r="F649" s="654">
        <v>-97477</v>
      </c>
      <c r="G649" s="649">
        <f t="shared" si="31"/>
        <v>-654.07228832318754</v>
      </c>
    </row>
    <row r="650" spans="1:7" ht="13.95" customHeight="1" x14ac:dyDescent="0.25">
      <c r="A650" s="650">
        <v>4900</v>
      </c>
      <c r="B650" s="651"/>
      <c r="C650" s="652" t="s">
        <v>18</v>
      </c>
      <c r="D650" s="657">
        <v>0</v>
      </c>
      <c r="E650" s="653">
        <v>-8000</v>
      </c>
      <c r="F650" s="654">
        <v>-6207</v>
      </c>
      <c r="G650" s="571">
        <f t="shared" si="31"/>
        <v>-41.649073049252905</v>
      </c>
    </row>
    <row r="651" spans="1:7" ht="13.95" customHeight="1" x14ac:dyDescent="0.3">
      <c r="A651" s="650">
        <v>49220</v>
      </c>
      <c r="B651" s="651"/>
      <c r="C651" s="652" t="s">
        <v>281</v>
      </c>
      <c r="D651" s="638"/>
      <c r="E651" s="653">
        <v>-8000</v>
      </c>
      <c r="F651" s="654">
        <v>-6141</v>
      </c>
      <c r="G651" s="649">
        <f t="shared" si="31"/>
        <v>-41.206211953514106</v>
      </c>
    </row>
    <row r="652" spans="1:7" ht="13.95" customHeight="1" x14ac:dyDescent="0.3">
      <c r="A652" s="650">
        <v>49490</v>
      </c>
      <c r="B652" s="651"/>
      <c r="C652" s="652" t="s">
        <v>35</v>
      </c>
      <c r="D652" s="638"/>
      <c r="E652" s="638"/>
      <c r="F652" s="659">
        <v>-67</v>
      </c>
      <c r="G652" s="571">
        <f t="shared" si="31"/>
        <v>-0.44957111234089647</v>
      </c>
    </row>
    <row r="653" spans="1:7" ht="13.95" customHeight="1" x14ac:dyDescent="0.25">
      <c r="A653" s="644">
        <v>5</v>
      </c>
      <c r="B653" s="645"/>
      <c r="C653" s="646" t="s">
        <v>282</v>
      </c>
      <c r="D653" s="647">
        <v>-694223.11</v>
      </c>
      <c r="E653" s="647">
        <v>-2659695</v>
      </c>
      <c r="F653" s="648">
        <v>-2480715</v>
      </c>
      <c r="G653" s="649">
        <f t="shared" si="31"/>
        <v>-16645.638835085778</v>
      </c>
    </row>
    <row r="654" spans="1:7" ht="13.95" customHeight="1" x14ac:dyDescent="0.25">
      <c r="A654" s="644">
        <v>60</v>
      </c>
      <c r="B654" s="645"/>
      <c r="C654" s="646" t="s">
        <v>128</v>
      </c>
      <c r="D654" s="656">
        <v>0</v>
      </c>
      <c r="E654" s="656">
        <v>0</v>
      </c>
      <c r="F654" s="666">
        <v>-12</v>
      </c>
      <c r="G654" s="571">
        <f t="shared" si="31"/>
        <v>-8.0520199225235192E-2</v>
      </c>
    </row>
    <row r="655" spans="1:7" ht="13.95" customHeight="1" x14ac:dyDescent="0.25">
      <c r="A655" s="644">
        <v>630</v>
      </c>
      <c r="B655" s="645"/>
      <c r="C655" s="652" t="s">
        <v>311</v>
      </c>
      <c r="D655" s="656">
        <v>0</v>
      </c>
      <c r="E655" s="656">
        <v>0</v>
      </c>
      <c r="F655" s="666">
        <v>-12</v>
      </c>
      <c r="G655" s="649">
        <f t="shared" si="31"/>
        <v>-8.0520199225235192E-2</v>
      </c>
    </row>
    <row r="656" spans="1:7" ht="13.95" customHeight="1" x14ac:dyDescent="0.3">
      <c r="A656" s="650">
        <v>63200</v>
      </c>
      <c r="B656" s="651"/>
      <c r="C656" s="652" t="s">
        <v>312</v>
      </c>
      <c r="D656" s="638"/>
      <c r="E656" s="638"/>
      <c r="F656" s="659">
        <v>-12</v>
      </c>
      <c r="G656" s="571">
        <f t="shared" si="31"/>
        <v>-8.0520199225235192E-2</v>
      </c>
    </row>
    <row r="657" spans="1:8" ht="13.95" customHeight="1" x14ac:dyDescent="0.25">
      <c r="A657" s="644">
        <v>6</v>
      </c>
      <c r="B657" s="645"/>
      <c r="C657" s="646" t="s">
        <v>283</v>
      </c>
      <c r="D657" s="647">
        <v>-694223.11</v>
      </c>
      <c r="E657" s="647">
        <v>-2659695</v>
      </c>
      <c r="F657" s="648">
        <v>-2480727</v>
      </c>
      <c r="G657" s="649">
        <f t="shared" si="31"/>
        <v>-16645.719355285</v>
      </c>
    </row>
    <row r="658" spans="1:8" ht="13.95" customHeight="1" x14ac:dyDescent="0.25">
      <c r="A658" s="644">
        <v>7</v>
      </c>
      <c r="B658" s="645"/>
      <c r="C658" s="646" t="s">
        <v>284</v>
      </c>
      <c r="D658" s="647">
        <v>-694223.11</v>
      </c>
      <c r="E658" s="647">
        <v>-2659695</v>
      </c>
      <c r="F658" s="648">
        <v>-2480727</v>
      </c>
      <c r="G658" s="571">
        <f t="shared" si="31"/>
        <v>-16645.719355285</v>
      </c>
    </row>
    <row r="659" spans="1:8" ht="13.95" customHeight="1" x14ac:dyDescent="0.25">
      <c r="A659" s="644">
        <v>8</v>
      </c>
      <c r="B659" s="645"/>
      <c r="C659" s="646" t="s">
        <v>285</v>
      </c>
      <c r="D659" s="647">
        <v>-694223.11</v>
      </c>
      <c r="E659" s="647">
        <v>-2659695</v>
      </c>
      <c r="F659" s="648">
        <v>-2480727</v>
      </c>
      <c r="G659" s="649">
        <f t="shared" si="31"/>
        <v>-16645.719355285</v>
      </c>
    </row>
    <row r="660" spans="1:8" ht="13.95" customHeight="1" x14ac:dyDescent="0.25">
      <c r="A660" s="644">
        <v>91</v>
      </c>
      <c r="B660" s="645"/>
      <c r="C660" s="646" t="s">
        <v>286</v>
      </c>
      <c r="D660" s="647">
        <v>-4454.29</v>
      </c>
      <c r="E660" s="647">
        <v>-11045</v>
      </c>
      <c r="F660" s="648">
        <v>-23539</v>
      </c>
      <c r="G660" s="571">
        <f t="shared" si="31"/>
        <v>-157.94708079690093</v>
      </c>
    </row>
    <row r="661" spans="1:8" ht="13.95" customHeight="1" x14ac:dyDescent="0.25">
      <c r="A661" s="644">
        <v>921</v>
      </c>
      <c r="B661" s="645"/>
      <c r="C661" s="646" t="s">
        <v>15</v>
      </c>
      <c r="D661" s="647">
        <v>-4454.29</v>
      </c>
      <c r="E661" s="647">
        <v>-11045</v>
      </c>
      <c r="F661" s="648">
        <v>-23539</v>
      </c>
      <c r="G661" s="649">
        <f t="shared" si="31"/>
        <v>-157.94708079690093</v>
      </c>
      <c r="H661" s="658">
        <f>F661/F583</f>
        <v>7.1707287798794331E-3</v>
      </c>
    </row>
    <row r="662" spans="1:8" ht="13.95" customHeight="1" x14ac:dyDescent="0.25">
      <c r="A662" s="650">
        <v>92100</v>
      </c>
      <c r="B662" s="651"/>
      <c r="C662" s="652" t="s">
        <v>287</v>
      </c>
      <c r="D662" s="653">
        <v>-4454.29</v>
      </c>
      <c r="E662" s="653">
        <v>-11045</v>
      </c>
      <c r="F662" s="654">
        <v>-23539</v>
      </c>
      <c r="G662" s="571">
        <f t="shared" si="31"/>
        <v>-157.94708079690093</v>
      </c>
    </row>
    <row r="663" spans="1:8" ht="24.6" customHeight="1" x14ac:dyDescent="0.25">
      <c r="A663" s="644">
        <v>9</v>
      </c>
      <c r="B663" s="645"/>
      <c r="C663" s="646" t="s">
        <v>288</v>
      </c>
      <c r="D663" s="647">
        <v>-698677.4</v>
      </c>
      <c r="E663" s="647">
        <v>-2670740</v>
      </c>
      <c r="F663" s="648">
        <v>-2504266</v>
      </c>
      <c r="G663" s="649">
        <f t="shared" si="31"/>
        <v>-16803.666436081901</v>
      </c>
    </row>
    <row r="664" spans="1:8" ht="13.95" customHeight="1" x14ac:dyDescent="0.3">
      <c r="A664" s="636"/>
      <c r="B664" s="555"/>
      <c r="C664" s="637"/>
      <c r="D664" s="638"/>
      <c r="E664" s="638"/>
      <c r="F664" s="639"/>
    </row>
    <row r="665" spans="1:8" ht="13.95" customHeight="1" x14ac:dyDescent="0.3">
      <c r="A665" s="636"/>
      <c r="B665" s="555"/>
      <c r="C665" s="637"/>
      <c r="D665" s="638"/>
      <c r="E665" s="638"/>
      <c r="F665" s="639"/>
      <c r="G665" s="649"/>
    </row>
    <row r="666" spans="1:8" ht="13.95" customHeight="1" x14ac:dyDescent="0.3">
      <c r="A666" s="636"/>
      <c r="B666" s="555"/>
      <c r="C666" s="637"/>
      <c r="D666" s="638"/>
      <c r="E666" s="638"/>
      <c r="F666" s="639"/>
    </row>
    <row r="667" spans="1:8" ht="13.95" customHeight="1" x14ac:dyDescent="0.25">
      <c r="A667" s="640">
        <v>14120957</v>
      </c>
      <c r="B667" s="641"/>
      <c r="C667" s="642" t="s">
        <v>347</v>
      </c>
      <c r="D667" s="733" t="s">
        <v>348</v>
      </c>
      <c r="E667" s="733"/>
      <c r="F667" s="733"/>
      <c r="G667" s="649"/>
    </row>
    <row r="668" spans="1:8" ht="13.95" customHeight="1" x14ac:dyDescent="0.25">
      <c r="A668" s="644">
        <v>30</v>
      </c>
      <c r="B668" s="645"/>
      <c r="C668" s="646" t="s">
        <v>51</v>
      </c>
      <c r="D668" s="647">
        <v>139852.26999999999</v>
      </c>
      <c r="E668" s="647">
        <v>116216</v>
      </c>
      <c r="F668" s="648">
        <v>119069</v>
      </c>
      <c r="G668" s="571" t="e">
        <f>F668/P23</f>
        <v>#DIV/0!</v>
      </c>
    </row>
    <row r="669" spans="1:8" ht="13.95" customHeight="1" x14ac:dyDescent="0.25">
      <c r="A669" s="644">
        <v>321</v>
      </c>
      <c r="B669" s="645"/>
      <c r="C669" s="646" t="s">
        <v>214</v>
      </c>
      <c r="D669" s="647">
        <v>99912.14</v>
      </c>
      <c r="E669" s="647">
        <v>92205</v>
      </c>
      <c r="F669" s="648">
        <v>93754</v>
      </c>
      <c r="G669" s="649" t="e">
        <f t="shared" ref="G669:G674" si="32">F669/P25</f>
        <v>#DIV/0!</v>
      </c>
    </row>
    <row r="670" spans="1:8" ht="13.95" customHeight="1" x14ac:dyDescent="0.25">
      <c r="A670" s="650">
        <v>3252</v>
      </c>
      <c r="B670" s="651"/>
      <c r="C670" s="652" t="s">
        <v>215</v>
      </c>
      <c r="D670" s="653">
        <v>99912.14</v>
      </c>
      <c r="E670" s="653">
        <v>92205</v>
      </c>
      <c r="F670" s="654">
        <v>93754</v>
      </c>
      <c r="G670" s="571" t="e">
        <f t="shared" si="32"/>
        <v>#DIV/0!</v>
      </c>
    </row>
    <row r="671" spans="1:8" ht="13.95" customHeight="1" x14ac:dyDescent="0.25">
      <c r="A671" s="650">
        <v>32570</v>
      </c>
      <c r="B671" s="651"/>
      <c r="C671" s="652" t="s">
        <v>216</v>
      </c>
      <c r="D671" s="653">
        <v>99912.14</v>
      </c>
      <c r="E671" s="653">
        <v>92205</v>
      </c>
      <c r="F671" s="654">
        <v>93754</v>
      </c>
      <c r="G671" s="649" t="e">
        <f t="shared" si="32"/>
        <v>#DIV/0!</v>
      </c>
    </row>
    <row r="672" spans="1:8" ht="13.95" customHeight="1" x14ac:dyDescent="0.25">
      <c r="A672" s="644">
        <v>330</v>
      </c>
      <c r="B672" s="645"/>
      <c r="C672" s="646" t="s">
        <v>217</v>
      </c>
      <c r="D672" s="656">
        <v>0</v>
      </c>
      <c r="E672" s="647">
        <v>1320</v>
      </c>
      <c r="F672" s="648">
        <v>2625</v>
      </c>
      <c r="G672" s="571" t="e">
        <f t="shared" si="32"/>
        <v>#DIV/0!</v>
      </c>
    </row>
    <row r="673" spans="1:7" ht="13.95" customHeight="1" x14ac:dyDescent="0.3">
      <c r="A673" s="650">
        <v>33300</v>
      </c>
      <c r="B673" s="651"/>
      <c r="C673" s="652" t="s">
        <v>218</v>
      </c>
      <c r="D673" s="638"/>
      <c r="E673" s="653">
        <v>1320</v>
      </c>
      <c r="F673" s="654">
        <v>2625</v>
      </c>
      <c r="G673" s="649" t="e">
        <f t="shared" si="32"/>
        <v>#DIV/0!</v>
      </c>
    </row>
    <row r="674" spans="1:7" ht="13.95" customHeight="1" x14ac:dyDescent="0.25">
      <c r="A674" s="644">
        <v>340</v>
      </c>
      <c r="B674" s="645"/>
      <c r="C674" s="646" t="s">
        <v>219</v>
      </c>
      <c r="D674" s="647">
        <v>39940.129999999997</v>
      </c>
      <c r="E674" s="647">
        <v>22691</v>
      </c>
      <c r="F674" s="648">
        <v>22691</v>
      </c>
      <c r="G674" s="571" t="e">
        <f t="shared" si="32"/>
        <v>#DIV/0!</v>
      </c>
    </row>
    <row r="675" spans="1:7" ht="13.95" customHeight="1" x14ac:dyDescent="0.25">
      <c r="A675" s="650">
        <v>3400</v>
      </c>
      <c r="B675" s="651"/>
      <c r="C675" s="652" t="s">
        <v>220</v>
      </c>
      <c r="D675" s="653">
        <v>39940.129999999997</v>
      </c>
      <c r="E675" s="653">
        <v>22691</v>
      </c>
      <c r="F675" s="654">
        <v>22691</v>
      </c>
      <c r="G675" s="649" t="e">
        <f>F675/#REF!</f>
        <v>#REF!</v>
      </c>
    </row>
    <row r="676" spans="1:7" ht="13.95" customHeight="1" x14ac:dyDescent="0.25">
      <c r="A676" s="650">
        <v>34000</v>
      </c>
      <c r="B676" s="651"/>
      <c r="C676" s="652" t="s">
        <v>221</v>
      </c>
      <c r="D676" s="653">
        <v>39940.129999999997</v>
      </c>
      <c r="E676" s="653">
        <v>22691</v>
      </c>
      <c r="F676" s="654">
        <v>22691</v>
      </c>
      <c r="G676" s="571" t="e">
        <f t="shared" ref="G676:G681" si="33">F676/P31</f>
        <v>#DIV/0!</v>
      </c>
    </row>
    <row r="677" spans="1:7" ht="13.95" customHeight="1" x14ac:dyDescent="0.25">
      <c r="A677" s="644">
        <v>40</v>
      </c>
      <c r="B677" s="645"/>
      <c r="C677" s="646" t="s">
        <v>57</v>
      </c>
      <c r="D677" s="647">
        <v>-562599.16</v>
      </c>
      <c r="E677" s="647">
        <v>-712036</v>
      </c>
      <c r="F677" s="648">
        <v>-523233</v>
      </c>
      <c r="G677" s="649" t="e">
        <f t="shared" si="33"/>
        <v>#DIV/0!</v>
      </c>
    </row>
    <row r="678" spans="1:7" ht="13.95" customHeight="1" x14ac:dyDescent="0.25">
      <c r="A678" s="644">
        <v>400</v>
      </c>
      <c r="B678" s="645"/>
      <c r="C678" s="646" t="s">
        <v>11</v>
      </c>
      <c r="D678" s="647">
        <v>-428947.77</v>
      </c>
      <c r="E678" s="647">
        <v>-379968</v>
      </c>
      <c r="F678" s="648">
        <v>-401747</v>
      </c>
      <c r="G678" s="571" t="e">
        <f t="shared" si="33"/>
        <v>#DIV/0!</v>
      </c>
    </row>
    <row r="679" spans="1:7" ht="13.95" customHeight="1" x14ac:dyDescent="0.25">
      <c r="A679" s="650">
        <v>4000</v>
      </c>
      <c r="B679" s="651"/>
      <c r="C679" s="652" t="s">
        <v>223</v>
      </c>
      <c r="D679" s="653">
        <v>-356074.28</v>
      </c>
      <c r="E679" s="653">
        <v>-313415</v>
      </c>
      <c r="F679" s="654">
        <v>-332395</v>
      </c>
      <c r="G679" s="649" t="e">
        <f t="shared" si="33"/>
        <v>#DIV/0!</v>
      </c>
    </row>
    <row r="680" spans="1:7" ht="13.95" customHeight="1" x14ac:dyDescent="0.25">
      <c r="A680" s="650">
        <v>4001</v>
      </c>
      <c r="B680" s="651"/>
      <c r="C680" s="652" t="s">
        <v>224</v>
      </c>
      <c r="D680" s="653">
        <v>-354917.88</v>
      </c>
      <c r="E680" s="653">
        <v>-315415</v>
      </c>
      <c r="F680" s="654">
        <v>-339741</v>
      </c>
      <c r="G680" s="571" t="e">
        <f t="shared" si="33"/>
        <v>#DIV/0!</v>
      </c>
    </row>
    <row r="681" spans="1:7" ht="13.95" customHeight="1" x14ac:dyDescent="0.25">
      <c r="A681" s="650">
        <v>40000</v>
      </c>
      <c r="B681" s="651"/>
      <c r="C681" s="652" t="s">
        <v>225</v>
      </c>
      <c r="D681" s="653">
        <v>-13135.98</v>
      </c>
      <c r="E681" s="653">
        <v>-20884</v>
      </c>
      <c r="F681" s="654">
        <v>-20816</v>
      </c>
      <c r="G681" s="649" t="e">
        <f t="shared" si="33"/>
        <v>#DIV/0!</v>
      </c>
    </row>
    <row r="682" spans="1:7" ht="13.95" customHeight="1" x14ac:dyDescent="0.25">
      <c r="A682" s="650">
        <v>40001</v>
      </c>
      <c r="B682" s="651"/>
      <c r="C682" s="652" t="s">
        <v>226</v>
      </c>
      <c r="D682" s="653">
        <v>-246704.19</v>
      </c>
      <c r="E682" s="653">
        <v>-207205</v>
      </c>
      <c r="F682" s="654">
        <v>-238153</v>
      </c>
      <c r="G682" s="571" t="e">
        <f t="shared" ref="G682:G745" si="34">F682/J41</f>
        <v>#DIV/0!</v>
      </c>
    </row>
    <row r="683" spans="1:7" ht="13.95" customHeight="1" x14ac:dyDescent="0.3">
      <c r="A683" s="650">
        <v>40020</v>
      </c>
      <c r="B683" s="651"/>
      <c r="C683" s="652" t="s">
        <v>227</v>
      </c>
      <c r="D683" s="657">
        <v>-941.66</v>
      </c>
      <c r="E683" s="638"/>
      <c r="F683" s="639"/>
      <c r="G683" s="649" t="e">
        <f t="shared" si="34"/>
        <v>#DIV/0!</v>
      </c>
    </row>
    <row r="684" spans="1:7" ht="13.95" customHeight="1" x14ac:dyDescent="0.25">
      <c r="A684" s="650">
        <v>40041</v>
      </c>
      <c r="B684" s="651"/>
      <c r="C684" s="652" t="s">
        <v>228</v>
      </c>
      <c r="D684" s="653">
        <v>-5932.28</v>
      </c>
      <c r="E684" s="653">
        <v>-4121</v>
      </c>
      <c r="F684" s="654">
        <v>-4423</v>
      </c>
      <c r="G684" s="571" t="e">
        <f t="shared" si="34"/>
        <v>#DIV/0!</v>
      </c>
    </row>
    <row r="685" spans="1:7" ht="13.95" customHeight="1" x14ac:dyDescent="0.25">
      <c r="A685" s="650">
        <v>40050</v>
      </c>
      <c r="B685" s="651"/>
      <c r="C685" s="652" t="s">
        <v>229</v>
      </c>
      <c r="D685" s="653">
        <v>-27441.040000000001</v>
      </c>
      <c r="E685" s="653">
        <v>-24500</v>
      </c>
      <c r="F685" s="654">
        <v>-21042</v>
      </c>
      <c r="G685" s="649" t="e">
        <f t="shared" si="34"/>
        <v>#DIV/0!</v>
      </c>
    </row>
    <row r="686" spans="1:7" ht="13.95" customHeight="1" x14ac:dyDescent="0.25">
      <c r="A686" s="650">
        <v>40250</v>
      </c>
      <c r="B686" s="651"/>
      <c r="C686" s="652" t="s">
        <v>230</v>
      </c>
      <c r="D686" s="653">
        <v>-60762.73</v>
      </c>
      <c r="E686" s="653">
        <v>-58705</v>
      </c>
      <c r="F686" s="654">
        <v>-55307</v>
      </c>
      <c r="G686" s="571" t="e">
        <f t="shared" si="34"/>
        <v>#DIV/0!</v>
      </c>
    </row>
    <row r="687" spans="1:7" ht="13.95" customHeight="1" x14ac:dyDescent="0.25">
      <c r="A687" s="650">
        <v>4290</v>
      </c>
      <c r="B687" s="651"/>
      <c r="C687" s="652" t="s">
        <v>231</v>
      </c>
      <c r="D687" s="653">
        <v>-1156.4000000000001</v>
      </c>
      <c r="E687" s="653">
        <v>2000</v>
      </c>
      <c r="F687" s="654">
        <v>7346</v>
      </c>
      <c r="G687" s="649" t="e">
        <f t="shared" si="34"/>
        <v>#DIV/0!</v>
      </c>
    </row>
    <row r="688" spans="1:7" ht="13.95" customHeight="1" x14ac:dyDescent="0.25">
      <c r="A688" s="650">
        <v>42900</v>
      </c>
      <c r="B688" s="651"/>
      <c r="C688" s="652" t="s">
        <v>232</v>
      </c>
      <c r="D688" s="653">
        <v>-1156.4000000000001</v>
      </c>
      <c r="E688" s="653">
        <v>2000</v>
      </c>
      <c r="F688" s="654">
        <v>7346</v>
      </c>
      <c r="G688" s="571" t="e">
        <f t="shared" si="34"/>
        <v>#DIV/0!</v>
      </c>
    </row>
    <row r="689" spans="1:8" ht="13.95" customHeight="1" x14ac:dyDescent="0.25">
      <c r="A689" s="650">
        <v>4100</v>
      </c>
      <c r="B689" s="651"/>
      <c r="C689" s="652" t="s">
        <v>233</v>
      </c>
      <c r="D689" s="653">
        <v>-72873.490000000005</v>
      </c>
      <c r="E689" s="653">
        <v>-66553</v>
      </c>
      <c r="F689" s="654">
        <v>-69352</v>
      </c>
      <c r="G689" s="649" t="e">
        <f t="shared" si="34"/>
        <v>#DIV/0!</v>
      </c>
      <c r="H689" s="658">
        <f>F689/F679</f>
        <v>0.2086433309766994</v>
      </c>
    </row>
    <row r="690" spans="1:8" ht="13.95" customHeight="1" x14ac:dyDescent="0.25">
      <c r="A690" s="650">
        <v>4101</v>
      </c>
      <c r="B690" s="651"/>
      <c r="C690" s="652" t="s">
        <v>234</v>
      </c>
      <c r="D690" s="653">
        <v>-58097.87</v>
      </c>
      <c r="E690" s="653">
        <v>-53305</v>
      </c>
      <c r="F690" s="654">
        <v>-56543</v>
      </c>
      <c r="G690" s="571" t="e">
        <f t="shared" si="34"/>
        <v>#DIV/0!</v>
      </c>
    </row>
    <row r="691" spans="1:8" ht="13.95" customHeight="1" x14ac:dyDescent="0.25">
      <c r="A691" s="650">
        <v>41000</v>
      </c>
      <c r="B691" s="651"/>
      <c r="C691" s="652" t="s">
        <v>235</v>
      </c>
      <c r="D691" s="653">
        <v>-58097.87</v>
      </c>
      <c r="E691" s="653">
        <v>-53305</v>
      </c>
      <c r="F691" s="654">
        <v>-56543</v>
      </c>
      <c r="G691" s="649" t="e">
        <f t="shared" si="34"/>
        <v>#DIV/0!</v>
      </c>
    </row>
    <row r="692" spans="1:8" ht="13.95" customHeight="1" x14ac:dyDescent="0.25">
      <c r="A692" s="650">
        <v>4200</v>
      </c>
      <c r="B692" s="651"/>
      <c r="C692" s="652" t="s">
        <v>236</v>
      </c>
      <c r="D692" s="653">
        <v>-14775.62</v>
      </c>
      <c r="E692" s="653">
        <v>-13247</v>
      </c>
      <c r="F692" s="654">
        <v>-12809</v>
      </c>
      <c r="G692" s="571" t="e">
        <f t="shared" si="34"/>
        <v>#DIV/0!</v>
      </c>
    </row>
    <row r="693" spans="1:8" ht="13.95" customHeight="1" x14ac:dyDescent="0.25">
      <c r="A693" s="650">
        <v>42000</v>
      </c>
      <c r="B693" s="651"/>
      <c r="C693" s="652" t="s">
        <v>237</v>
      </c>
      <c r="D693" s="653">
        <v>-5383.23</v>
      </c>
      <c r="E693" s="653">
        <v>-4826</v>
      </c>
      <c r="F693" s="654">
        <v>-4452</v>
      </c>
      <c r="G693" s="649" t="e">
        <f t="shared" si="34"/>
        <v>#DIV/0!</v>
      </c>
    </row>
    <row r="694" spans="1:8" ht="13.95" customHeight="1" x14ac:dyDescent="0.25">
      <c r="A694" s="650">
        <v>42100</v>
      </c>
      <c r="B694" s="651"/>
      <c r="C694" s="652" t="s">
        <v>238</v>
      </c>
      <c r="D694" s="653">
        <v>-6662.18</v>
      </c>
      <c r="E694" s="653">
        <v>-5993</v>
      </c>
      <c r="F694" s="654">
        <v>-5741</v>
      </c>
      <c r="G694" s="571" t="e">
        <f t="shared" si="34"/>
        <v>#DIV/0!</v>
      </c>
    </row>
    <row r="695" spans="1:8" ht="13.95" customHeight="1" x14ac:dyDescent="0.25">
      <c r="A695" s="650">
        <v>42200</v>
      </c>
      <c r="B695" s="651"/>
      <c r="C695" s="652" t="s">
        <v>239</v>
      </c>
      <c r="D695" s="653">
        <v>-2730.21</v>
      </c>
      <c r="E695" s="653">
        <v>-2429</v>
      </c>
      <c r="F695" s="654">
        <v>-2616</v>
      </c>
      <c r="G695" s="649" t="e">
        <f t="shared" si="34"/>
        <v>#DIV/0!</v>
      </c>
    </row>
    <row r="696" spans="1:8" ht="13.95" customHeight="1" x14ac:dyDescent="0.25">
      <c r="A696" s="644">
        <v>430</v>
      </c>
      <c r="B696" s="645"/>
      <c r="C696" s="646" t="s">
        <v>13</v>
      </c>
      <c r="D696" s="647">
        <v>-112092.35</v>
      </c>
      <c r="E696" s="647">
        <v>-318520</v>
      </c>
      <c r="F696" s="648">
        <v>-102043</v>
      </c>
      <c r="G696" s="571" t="e">
        <f t="shared" si="34"/>
        <v>#DIV/0!</v>
      </c>
    </row>
    <row r="697" spans="1:8" ht="13.95" customHeight="1" x14ac:dyDescent="0.3">
      <c r="A697" s="650">
        <v>4300</v>
      </c>
      <c r="B697" s="651"/>
      <c r="C697" s="652" t="s">
        <v>14</v>
      </c>
      <c r="D697" s="657">
        <v>-570</v>
      </c>
      <c r="E697" s="657">
        <v>0</v>
      </c>
      <c r="F697" s="639"/>
      <c r="G697" s="649" t="e">
        <f t="shared" si="34"/>
        <v>#DIV/0!</v>
      </c>
    </row>
    <row r="698" spans="1:8" ht="13.95" customHeight="1" x14ac:dyDescent="0.3">
      <c r="A698" s="650">
        <v>43030</v>
      </c>
      <c r="B698" s="651"/>
      <c r="C698" s="652" t="s">
        <v>14</v>
      </c>
      <c r="D698" s="657">
        <v>-570</v>
      </c>
      <c r="E698" s="638"/>
      <c r="F698" s="639"/>
      <c r="G698" s="571" t="e">
        <f t="shared" si="34"/>
        <v>#DIV/0!</v>
      </c>
    </row>
    <row r="699" spans="1:8" ht="13.95" customHeight="1" x14ac:dyDescent="0.25">
      <c r="A699" s="650">
        <v>4340</v>
      </c>
      <c r="B699" s="651"/>
      <c r="C699" s="652" t="s">
        <v>240</v>
      </c>
      <c r="D699" s="653">
        <v>-111522.35</v>
      </c>
      <c r="E699" s="653">
        <v>-318520</v>
      </c>
      <c r="F699" s="654">
        <v>-102043</v>
      </c>
      <c r="G699" s="649" t="e">
        <f t="shared" si="34"/>
        <v>#DIV/0!</v>
      </c>
    </row>
    <row r="700" spans="1:8" ht="13.95" customHeight="1" x14ac:dyDescent="0.25">
      <c r="A700" s="650">
        <v>43400</v>
      </c>
      <c r="B700" s="651"/>
      <c r="C700" s="652" t="s">
        <v>241</v>
      </c>
      <c r="D700" s="657">
        <v>-103.62</v>
      </c>
      <c r="E700" s="657">
        <v>-300</v>
      </c>
      <c r="F700" s="659">
        <v>-313</v>
      </c>
      <c r="G700" s="571" t="e">
        <f t="shared" si="34"/>
        <v>#DIV/0!</v>
      </c>
    </row>
    <row r="701" spans="1:8" ht="13.95" customHeight="1" x14ac:dyDescent="0.25">
      <c r="A701" s="650">
        <v>43490</v>
      </c>
      <c r="B701" s="651"/>
      <c r="C701" s="652" t="s">
        <v>242</v>
      </c>
      <c r="D701" s="653">
        <v>-6220.12</v>
      </c>
      <c r="E701" s="653">
        <v>-5800</v>
      </c>
      <c r="F701" s="654">
        <v>-5132</v>
      </c>
      <c r="G701" s="649" t="e">
        <f t="shared" si="34"/>
        <v>#DIV/0!</v>
      </c>
    </row>
    <row r="702" spans="1:8" ht="13.95" customHeight="1" x14ac:dyDescent="0.25">
      <c r="A702" s="650">
        <v>43610</v>
      </c>
      <c r="B702" s="651"/>
      <c r="C702" s="652" t="s">
        <v>243</v>
      </c>
      <c r="D702" s="657">
        <v>-466</v>
      </c>
      <c r="E702" s="657">
        <v>-30</v>
      </c>
      <c r="F702" s="659">
        <v>-18</v>
      </c>
      <c r="G702" s="571" t="e">
        <f t="shared" si="34"/>
        <v>#DIV/0!</v>
      </c>
    </row>
    <row r="703" spans="1:8" ht="13.95" customHeight="1" x14ac:dyDescent="0.25">
      <c r="A703" s="650">
        <v>43620</v>
      </c>
      <c r="B703" s="651"/>
      <c r="C703" s="652" t="s">
        <v>320</v>
      </c>
      <c r="D703" s="657">
        <v>-538.20000000000005</v>
      </c>
      <c r="E703" s="653">
        <v>-1077</v>
      </c>
      <c r="F703" s="659">
        <v>-956</v>
      </c>
      <c r="G703" s="649" t="e">
        <f t="shared" si="34"/>
        <v>#DIV/0!</v>
      </c>
    </row>
    <row r="704" spans="1:8" ht="13.95" customHeight="1" x14ac:dyDescent="0.25">
      <c r="A704" s="650">
        <v>43630</v>
      </c>
      <c r="B704" s="651"/>
      <c r="C704" s="652" t="s">
        <v>244</v>
      </c>
      <c r="D704" s="657">
        <v>-379.7</v>
      </c>
      <c r="E704" s="657">
        <v>-100</v>
      </c>
      <c r="F704" s="659">
        <v>-249</v>
      </c>
      <c r="G704" s="571" t="e">
        <f t="shared" si="34"/>
        <v>#DIV/0!</v>
      </c>
    </row>
    <row r="705" spans="1:8" ht="13.95" customHeight="1" x14ac:dyDescent="0.3">
      <c r="A705" s="650">
        <v>43640</v>
      </c>
      <c r="B705" s="651"/>
      <c r="C705" s="652" t="s">
        <v>304</v>
      </c>
      <c r="D705" s="653">
        <v>-2394</v>
      </c>
      <c r="E705" s="638"/>
      <c r="F705" s="639"/>
      <c r="G705" s="649" t="e">
        <f t="shared" si="34"/>
        <v>#DIV/0!</v>
      </c>
    </row>
    <row r="706" spans="1:8" ht="13.95" customHeight="1" x14ac:dyDescent="0.3">
      <c r="A706" s="650">
        <v>43810</v>
      </c>
      <c r="B706" s="651"/>
      <c r="C706" s="652" t="s">
        <v>305</v>
      </c>
      <c r="D706" s="657">
        <v>-53.28</v>
      </c>
      <c r="E706" s="638"/>
      <c r="F706" s="639"/>
      <c r="G706" s="571" t="e">
        <f t="shared" si="34"/>
        <v>#DIV/0!</v>
      </c>
    </row>
    <row r="707" spans="1:8" ht="13.95" customHeight="1" x14ac:dyDescent="0.25">
      <c r="A707" s="650">
        <v>43867</v>
      </c>
      <c r="B707" s="651"/>
      <c r="C707" s="652" t="s">
        <v>245</v>
      </c>
      <c r="D707" s="653">
        <v>-43080</v>
      </c>
      <c r="E707" s="653">
        <v>-129240</v>
      </c>
      <c r="F707" s="654">
        <v>-31560</v>
      </c>
      <c r="G707" s="649" t="e">
        <f t="shared" si="34"/>
        <v>#DIV/0!</v>
      </c>
    </row>
    <row r="708" spans="1:8" ht="13.95" customHeight="1" x14ac:dyDescent="0.25">
      <c r="A708" s="650">
        <v>43947</v>
      </c>
      <c r="B708" s="651"/>
      <c r="C708" s="652" t="s">
        <v>246</v>
      </c>
      <c r="D708" s="657">
        <v>-516.17999999999995</v>
      </c>
      <c r="E708" s="657">
        <v>-720</v>
      </c>
      <c r="F708" s="659">
        <v>-681</v>
      </c>
      <c r="G708" s="571" t="e">
        <f t="shared" si="34"/>
        <v>#DIV/0!</v>
      </c>
    </row>
    <row r="709" spans="1:8" ht="13.95" customHeight="1" x14ac:dyDescent="0.3">
      <c r="A709" s="650">
        <v>44000</v>
      </c>
      <c r="B709" s="651"/>
      <c r="C709" s="652" t="s">
        <v>247</v>
      </c>
      <c r="D709" s="657">
        <v>-718.68</v>
      </c>
      <c r="E709" s="657">
        <v>-220</v>
      </c>
      <c r="F709" s="639"/>
      <c r="G709" s="649" t="e">
        <f t="shared" si="34"/>
        <v>#DIV/0!</v>
      </c>
    </row>
    <row r="710" spans="1:8" ht="13.95" customHeight="1" x14ac:dyDescent="0.25">
      <c r="A710" s="650">
        <v>44147</v>
      </c>
      <c r="B710" s="651"/>
      <c r="C710" s="652" t="s">
        <v>248</v>
      </c>
      <c r="D710" s="653">
        <v>-51758.73</v>
      </c>
      <c r="E710" s="653">
        <v>-170900</v>
      </c>
      <c r="F710" s="654">
        <v>-52784</v>
      </c>
      <c r="G710" s="571" t="e">
        <f t="shared" si="34"/>
        <v>#DIV/0!</v>
      </c>
      <c r="H710" s="157" t="e">
        <f>F710/P4</f>
        <v>#DIV/0!</v>
      </c>
    </row>
    <row r="711" spans="1:8" ht="13.95" customHeight="1" x14ac:dyDescent="0.3">
      <c r="A711" s="650">
        <v>44150</v>
      </c>
      <c r="B711" s="651"/>
      <c r="C711" s="652" t="s">
        <v>249</v>
      </c>
      <c r="D711" s="638"/>
      <c r="E711" s="657">
        <v>-250</v>
      </c>
      <c r="F711" s="659">
        <v>-172</v>
      </c>
      <c r="G711" s="649" t="e">
        <f t="shared" si="34"/>
        <v>#DIV/0!</v>
      </c>
    </row>
    <row r="712" spans="1:8" ht="13.95" customHeight="1" x14ac:dyDescent="0.25">
      <c r="A712" s="650">
        <v>44160</v>
      </c>
      <c r="B712" s="651"/>
      <c r="C712" s="652" t="s">
        <v>250</v>
      </c>
      <c r="D712" s="657">
        <v>-722.44</v>
      </c>
      <c r="E712" s="653">
        <v>-1615</v>
      </c>
      <c r="F712" s="654">
        <v>-1606</v>
      </c>
      <c r="G712" s="571" t="e">
        <f t="shared" si="34"/>
        <v>#DIV/0!</v>
      </c>
    </row>
    <row r="713" spans="1:8" ht="13.95" customHeight="1" x14ac:dyDescent="0.3">
      <c r="A713" s="650">
        <v>44300</v>
      </c>
      <c r="B713" s="651"/>
      <c r="C713" s="652" t="s">
        <v>344</v>
      </c>
      <c r="D713" s="657">
        <v>-46.7</v>
      </c>
      <c r="E713" s="638"/>
      <c r="F713" s="639"/>
      <c r="G713" s="649" t="e">
        <f t="shared" si="34"/>
        <v>#DIV/0!</v>
      </c>
    </row>
    <row r="714" spans="1:8" ht="13.95" customHeight="1" x14ac:dyDescent="0.25">
      <c r="A714" s="650">
        <v>44310</v>
      </c>
      <c r="B714" s="651"/>
      <c r="C714" s="652" t="s">
        <v>252</v>
      </c>
      <c r="D714" s="653">
        <v>-3785.28</v>
      </c>
      <c r="E714" s="653">
        <v>-2640</v>
      </c>
      <c r="F714" s="654">
        <v>-5249</v>
      </c>
      <c r="G714" s="571" t="e">
        <f t="shared" si="34"/>
        <v>#DIV/0!</v>
      </c>
    </row>
    <row r="715" spans="1:8" ht="13.95" customHeight="1" x14ac:dyDescent="0.3">
      <c r="A715" s="650">
        <v>44330</v>
      </c>
      <c r="B715" s="651"/>
      <c r="C715" s="652" t="s">
        <v>322</v>
      </c>
      <c r="D715" s="657">
        <v>-60.2</v>
      </c>
      <c r="E715" s="638"/>
      <c r="F715" s="639"/>
      <c r="G715" s="649" t="e">
        <f t="shared" si="34"/>
        <v>#DIV/0!</v>
      </c>
    </row>
    <row r="716" spans="1:8" ht="13.95" customHeight="1" x14ac:dyDescent="0.3">
      <c r="A716" s="650">
        <v>44460</v>
      </c>
      <c r="B716" s="651"/>
      <c r="C716" s="652" t="s">
        <v>253</v>
      </c>
      <c r="D716" s="638"/>
      <c r="E716" s="653">
        <v>-1720</v>
      </c>
      <c r="F716" s="639"/>
      <c r="G716" s="571" t="e">
        <f t="shared" si="34"/>
        <v>#DIV/0!</v>
      </c>
    </row>
    <row r="717" spans="1:8" ht="13.95" customHeight="1" x14ac:dyDescent="0.25">
      <c r="A717" s="650">
        <v>44700</v>
      </c>
      <c r="B717" s="651"/>
      <c r="C717" s="652" t="s">
        <v>254</v>
      </c>
      <c r="D717" s="657">
        <v>-679.22</v>
      </c>
      <c r="E717" s="653">
        <v>-3850</v>
      </c>
      <c r="F717" s="654">
        <v>-3322</v>
      </c>
      <c r="G717" s="649" t="e">
        <f t="shared" si="34"/>
        <v>#DIV/0!</v>
      </c>
    </row>
    <row r="718" spans="1:8" ht="13.95" customHeight="1" x14ac:dyDescent="0.3">
      <c r="A718" s="650">
        <v>44710</v>
      </c>
      <c r="B718" s="651"/>
      <c r="C718" s="652" t="s">
        <v>335</v>
      </c>
      <c r="D718" s="638"/>
      <c r="E718" s="657">
        <v>-58</v>
      </c>
      <c r="F718" s="639"/>
      <c r="G718" s="571" t="e">
        <f t="shared" si="34"/>
        <v>#DIV/0!</v>
      </c>
    </row>
    <row r="719" spans="1:8" ht="13.95" customHeight="1" x14ac:dyDescent="0.25">
      <c r="A719" s="644">
        <v>450</v>
      </c>
      <c r="B719" s="645"/>
      <c r="C719" s="646" t="s">
        <v>16</v>
      </c>
      <c r="D719" s="647">
        <v>-7755.58</v>
      </c>
      <c r="E719" s="647">
        <v>-5100</v>
      </c>
      <c r="F719" s="648">
        <v>-11122</v>
      </c>
      <c r="G719" s="649" t="e">
        <f t="shared" si="34"/>
        <v>#DIV/0!</v>
      </c>
    </row>
    <row r="720" spans="1:8" ht="13.95" customHeight="1" x14ac:dyDescent="0.25">
      <c r="A720" s="650">
        <v>4500</v>
      </c>
      <c r="B720" s="651"/>
      <c r="C720" s="652" t="s">
        <v>255</v>
      </c>
      <c r="D720" s="653">
        <v>-7755.58</v>
      </c>
      <c r="E720" s="653">
        <v>-5100</v>
      </c>
      <c r="F720" s="654">
        <v>-11122</v>
      </c>
      <c r="G720" s="571" t="e">
        <f t="shared" si="34"/>
        <v>#DIV/0!</v>
      </c>
    </row>
    <row r="721" spans="1:7" ht="13.95" customHeight="1" x14ac:dyDescent="0.25">
      <c r="A721" s="650">
        <v>4501</v>
      </c>
      <c r="B721" s="651"/>
      <c r="C721" s="652" t="s">
        <v>256</v>
      </c>
      <c r="D721" s="657">
        <v>-340.96</v>
      </c>
      <c r="E721" s="657">
        <v>-500</v>
      </c>
      <c r="F721" s="659">
        <v>-532</v>
      </c>
      <c r="G721" s="649" t="e">
        <f t="shared" si="34"/>
        <v>#DIV/0!</v>
      </c>
    </row>
    <row r="722" spans="1:7" ht="13.95" customHeight="1" x14ac:dyDescent="0.3">
      <c r="A722" s="650">
        <v>45000</v>
      </c>
      <c r="B722" s="651"/>
      <c r="C722" s="652" t="s">
        <v>257</v>
      </c>
      <c r="D722" s="638"/>
      <c r="E722" s="657">
        <v>-200</v>
      </c>
      <c r="F722" s="659">
        <v>-29</v>
      </c>
      <c r="G722" s="571" t="e">
        <f t="shared" si="34"/>
        <v>#DIV/0!</v>
      </c>
    </row>
    <row r="723" spans="1:7" ht="13.95" customHeight="1" x14ac:dyDescent="0.3">
      <c r="A723" s="650">
        <v>45010</v>
      </c>
      <c r="B723" s="651"/>
      <c r="C723" s="652" t="s">
        <v>258</v>
      </c>
      <c r="D723" s="638"/>
      <c r="E723" s="657">
        <v>-300</v>
      </c>
      <c r="F723" s="659">
        <v>-162</v>
      </c>
      <c r="G723" s="649" t="e">
        <f t="shared" si="34"/>
        <v>#DIV/0!</v>
      </c>
    </row>
    <row r="724" spans="1:7" ht="13.95" customHeight="1" x14ac:dyDescent="0.3">
      <c r="A724" s="650">
        <v>45120</v>
      </c>
      <c r="B724" s="651"/>
      <c r="C724" s="652" t="s">
        <v>309</v>
      </c>
      <c r="D724" s="657">
        <v>-340.96</v>
      </c>
      <c r="E724" s="638"/>
      <c r="F724" s="659">
        <v>-341</v>
      </c>
      <c r="G724" s="571" t="e">
        <f t="shared" si="34"/>
        <v>#DIV/0!</v>
      </c>
    </row>
    <row r="725" spans="1:7" ht="13.95" customHeight="1" x14ac:dyDescent="0.25">
      <c r="A725" s="650">
        <v>4540</v>
      </c>
      <c r="B725" s="651"/>
      <c r="C725" s="652" t="s">
        <v>261</v>
      </c>
      <c r="D725" s="657">
        <v>0</v>
      </c>
      <c r="E725" s="657">
        <v>-200</v>
      </c>
      <c r="F725" s="659">
        <v>-901</v>
      </c>
      <c r="G725" s="649" t="e">
        <f t="shared" si="34"/>
        <v>#DIV/0!</v>
      </c>
    </row>
    <row r="726" spans="1:7" ht="13.95" customHeight="1" x14ac:dyDescent="0.3">
      <c r="A726" s="650">
        <v>45400</v>
      </c>
      <c r="B726" s="651"/>
      <c r="C726" s="652" t="s">
        <v>261</v>
      </c>
      <c r="D726" s="638"/>
      <c r="E726" s="657">
        <v>-200</v>
      </c>
      <c r="F726" s="659">
        <v>-901</v>
      </c>
      <c r="G726" s="571" t="e">
        <f t="shared" si="34"/>
        <v>#DIV/0!</v>
      </c>
    </row>
    <row r="727" spans="1:7" ht="13.95" customHeight="1" x14ac:dyDescent="0.25">
      <c r="A727" s="650">
        <v>4541</v>
      </c>
      <c r="B727" s="651"/>
      <c r="C727" s="652" t="s">
        <v>262</v>
      </c>
      <c r="D727" s="653">
        <v>-3857.02</v>
      </c>
      <c r="E727" s="653">
        <v>-2900</v>
      </c>
      <c r="F727" s="654">
        <v>-3951</v>
      </c>
      <c r="G727" s="649" t="e">
        <f t="shared" si="34"/>
        <v>#DIV/0!</v>
      </c>
    </row>
    <row r="728" spans="1:7" ht="13.95" customHeight="1" x14ac:dyDescent="0.25">
      <c r="A728" s="650">
        <v>45420</v>
      </c>
      <c r="B728" s="651"/>
      <c r="C728" s="652" t="s">
        <v>263</v>
      </c>
      <c r="D728" s="657">
        <v>-228.23</v>
      </c>
      <c r="E728" s="657">
        <v>-100</v>
      </c>
      <c r="F728" s="659">
        <v>-85</v>
      </c>
      <c r="G728" s="571" t="e">
        <f t="shared" si="34"/>
        <v>#DIV/0!</v>
      </c>
    </row>
    <row r="729" spans="1:7" ht="13.95" customHeight="1" x14ac:dyDescent="0.25">
      <c r="A729" s="650">
        <v>45430</v>
      </c>
      <c r="B729" s="651"/>
      <c r="C729" s="652" t="s">
        <v>264</v>
      </c>
      <c r="D729" s="653">
        <v>-3628.79</v>
      </c>
      <c r="E729" s="653">
        <v>-2800</v>
      </c>
      <c r="F729" s="654">
        <v>-3853</v>
      </c>
      <c r="G729" s="649" t="e">
        <f t="shared" si="34"/>
        <v>#DIV/0!</v>
      </c>
    </row>
    <row r="730" spans="1:7" ht="13.95" customHeight="1" x14ac:dyDescent="0.3">
      <c r="A730" s="650">
        <v>45440</v>
      </c>
      <c r="B730" s="651"/>
      <c r="C730" s="652" t="s">
        <v>265</v>
      </c>
      <c r="D730" s="638"/>
      <c r="E730" s="638"/>
      <c r="F730" s="659">
        <v>-13</v>
      </c>
      <c r="G730" s="571" t="e">
        <f t="shared" si="34"/>
        <v>#DIV/0!</v>
      </c>
    </row>
    <row r="731" spans="1:7" ht="13.95" customHeight="1" x14ac:dyDescent="0.25">
      <c r="A731" s="650">
        <v>4550</v>
      </c>
      <c r="B731" s="651"/>
      <c r="C731" s="652" t="s">
        <v>266</v>
      </c>
      <c r="D731" s="653">
        <v>-1456.25</v>
      </c>
      <c r="E731" s="653">
        <v>-1250</v>
      </c>
      <c r="F731" s="654">
        <v>-1207</v>
      </c>
      <c r="G731" s="649" t="e">
        <f t="shared" si="34"/>
        <v>#DIV/0!</v>
      </c>
    </row>
    <row r="732" spans="1:7" ht="13.95" customHeight="1" x14ac:dyDescent="0.3">
      <c r="A732" s="650">
        <v>45510</v>
      </c>
      <c r="B732" s="651"/>
      <c r="C732" s="652" t="s">
        <v>267</v>
      </c>
      <c r="D732" s="638"/>
      <c r="E732" s="638"/>
      <c r="F732" s="659">
        <v>-138</v>
      </c>
      <c r="G732" s="571" t="e">
        <f t="shared" si="34"/>
        <v>#DIV/0!</v>
      </c>
    </row>
    <row r="733" spans="1:7" ht="13.95" customHeight="1" x14ac:dyDescent="0.25">
      <c r="A733" s="650">
        <v>45520</v>
      </c>
      <c r="B733" s="651"/>
      <c r="C733" s="652" t="s">
        <v>268</v>
      </c>
      <c r="D733" s="653">
        <v>-1456.25</v>
      </c>
      <c r="E733" s="653">
        <v>-1250</v>
      </c>
      <c r="F733" s="654">
        <v>-1069</v>
      </c>
      <c r="G733" s="649" t="e">
        <f t="shared" si="34"/>
        <v>#DIV/0!</v>
      </c>
    </row>
    <row r="734" spans="1:7" ht="13.95" customHeight="1" x14ac:dyDescent="0.25">
      <c r="A734" s="650">
        <v>4580</v>
      </c>
      <c r="B734" s="651"/>
      <c r="C734" s="652" t="s">
        <v>271</v>
      </c>
      <c r="D734" s="653">
        <v>-1231.1400000000001</v>
      </c>
      <c r="E734" s="657">
        <v>0</v>
      </c>
      <c r="F734" s="654">
        <v>-3392</v>
      </c>
      <c r="G734" s="571" t="e">
        <f t="shared" si="34"/>
        <v>#DIV/0!</v>
      </c>
    </row>
    <row r="735" spans="1:7" ht="13.95" customHeight="1" x14ac:dyDescent="0.3">
      <c r="A735" s="650">
        <v>45800</v>
      </c>
      <c r="B735" s="651"/>
      <c r="C735" s="652" t="s">
        <v>271</v>
      </c>
      <c r="D735" s="653">
        <v>-1231.1400000000001</v>
      </c>
      <c r="E735" s="638"/>
      <c r="F735" s="654">
        <v>-3392</v>
      </c>
      <c r="G735" s="649" t="e">
        <f t="shared" si="34"/>
        <v>#DIV/0!</v>
      </c>
    </row>
    <row r="736" spans="1:7" ht="13.95" customHeight="1" x14ac:dyDescent="0.25">
      <c r="A736" s="650">
        <v>4590</v>
      </c>
      <c r="B736" s="651"/>
      <c r="C736" s="652" t="s">
        <v>272</v>
      </c>
      <c r="D736" s="657">
        <v>-354.48</v>
      </c>
      <c r="E736" s="657">
        <v>0</v>
      </c>
      <c r="F736" s="659">
        <v>-133</v>
      </c>
      <c r="G736" s="571" t="e">
        <f t="shared" si="34"/>
        <v>#DIV/0!</v>
      </c>
    </row>
    <row r="737" spans="1:7" ht="13.95" customHeight="1" x14ac:dyDescent="0.3">
      <c r="A737" s="650">
        <v>45930</v>
      </c>
      <c r="B737" s="651"/>
      <c r="C737" s="652" t="s">
        <v>273</v>
      </c>
      <c r="D737" s="638"/>
      <c r="E737" s="638"/>
      <c r="F737" s="659">
        <v>-48</v>
      </c>
      <c r="G737" s="649" t="e">
        <f t="shared" si="34"/>
        <v>#DIV/0!</v>
      </c>
    </row>
    <row r="738" spans="1:7" ht="13.95" customHeight="1" x14ac:dyDescent="0.3">
      <c r="A738" s="650">
        <v>45950</v>
      </c>
      <c r="B738" s="651"/>
      <c r="C738" s="652" t="s">
        <v>275</v>
      </c>
      <c r="D738" s="657">
        <v>-354.48</v>
      </c>
      <c r="E738" s="638"/>
      <c r="F738" s="659">
        <v>-85</v>
      </c>
      <c r="G738" s="571" t="e">
        <f t="shared" si="34"/>
        <v>#VALUE!</v>
      </c>
    </row>
    <row r="739" spans="1:7" ht="13.95" customHeight="1" x14ac:dyDescent="0.25">
      <c r="A739" s="650">
        <v>4601</v>
      </c>
      <c r="B739" s="651"/>
      <c r="C739" s="652" t="s">
        <v>276</v>
      </c>
      <c r="D739" s="657">
        <v>-515.73</v>
      </c>
      <c r="E739" s="657">
        <v>-250</v>
      </c>
      <c r="F739" s="654">
        <v>-1004</v>
      </c>
      <c r="G739" s="649" t="e">
        <f t="shared" si="34"/>
        <v>#DIV/0!</v>
      </c>
    </row>
    <row r="740" spans="1:7" ht="13.95" customHeight="1" x14ac:dyDescent="0.25">
      <c r="A740" s="650">
        <v>46000</v>
      </c>
      <c r="B740" s="651"/>
      <c r="C740" s="652" t="s">
        <v>276</v>
      </c>
      <c r="D740" s="657">
        <v>-60.73</v>
      </c>
      <c r="E740" s="657">
        <v>-250</v>
      </c>
      <c r="F740" s="659">
        <v>-537</v>
      </c>
      <c r="G740" s="571" t="e">
        <f t="shared" si="34"/>
        <v>#DIV/0!</v>
      </c>
    </row>
    <row r="741" spans="1:7" ht="13.95" customHeight="1" x14ac:dyDescent="0.3">
      <c r="A741" s="650">
        <v>46007</v>
      </c>
      <c r="B741" s="651"/>
      <c r="C741" s="652" t="s">
        <v>324</v>
      </c>
      <c r="D741" s="638"/>
      <c r="E741" s="638"/>
      <c r="F741" s="659">
        <v>-27</v>
      </c>
      <c r="G741" s="649" t="e">
        <f t="shared" si="34"/>
        <v>#DIV/0!</v>
      </c>
    </row>
    <row r="742" spans="1:7" ht="13.95" customHeight="1" x14ac:dyDescent="0.3">
      <c r="A742" s="650">
        <v>46020</v>
      </c>
      <c r="B742" s="651"/>
      <c r="C742" s="652" t="s">
        <v>277</v>
      </c>
      <c r="D742" s="657">
        <v>-455</v>
      </c>
      <c r="E742" s="638"/>
      <c r="F742" s="659">
        <v>-440</v>
      </c>
      <c r="G742" s="571" t="e">
        <f t="shared" si="34"/>
        <v>#DIV/0!</v>
      </c>
    </row>
    <row r="743" spans="1:7" ht="13.95" customHeight="1" x14ac:dyDescent="0.25">
      <c r="A743" s="644">
        <v>480</v>
      </c>
      <c r="B743" s="645"/>
      <c r="C743" s="646" t="s">
        <v>18</v>
      </c>
      <c r="D743" s="647">
        <v>-13803.46</v>
      </c>
      <c r="E743" s="647">
        <v>-8448</v>
      </c>
      <c r="F743" s="648">
        <v>-8322</v>
      </c>
      <c r="G743" s="649" t="e">
        <f t="shared" si="34"/>
        <v>#DIV/0!</v>
      </c>
    </row>
    <row r="744" spans="1:7" ht="13.95" customHeight="1" x14ac:dyDescent="0.25">
      <c r="A744" s="650">
        <v>4800</v>
      </c>
      <c r="B744" s="651"/>
      <c r="C744" s="652" t="s">
        <v>278</v>
      </c>
      <c r="D744" s="653">
        <v>-13803.46</v>
      </c>
      <c r="E744" s="653">
        <v>-8448</v>
      </c>
      <c r="F744" s="654">
        <v>-8322</v>
      </c>
      <c r="G744" s="571" t="e">
        <f t="shared" si="34"/>
        <v>#DIV/0!</v>
      </c>
    </row>
    <row r="745" spans="1:7" ht="13.95" customHeight="1" x14ac:dyDescent="0.25">
      <c r="A745" s="650">
        <v>48600</v>
      </c>
      <c r="B745" s="651"/>
      <c r="C745" s="652" t="s">
        <v>280</v>
      </c>
      <c r="D745" s="653">
        <v>-13803.46</v>
      </c>
      <c r="E745" s="653">
        <v>-8448</v>
      </c>
      <c r="F745" s="654">
        <v>-8322</v>
      </c>
      <c r="G745" s="649" t="e">
        <f t="shared" si="34"/>
        <v>#DIV/0!</v>
      </c>
    </row>
    <row r="746" spans="1:7" ht="13.95" customHeight="1" x14ac:dyDescent="0.25">
      <c r="A746" s="644">
        <v>5</v>
      </c>
      <c r="B746" s="645"/>
      <c r="C746" s="646" t="s">
        <v>282</v>
      </c>
      <c r="D746" s="647">
        <v>-422746.89</v>
      </c>
      <c r="E746" s="647">
        <v>-595820</v>
      </c>
      <c r="F746" s="648">
        <v>-404164</v>
      </c>
      <c r="G746" s="571" t="e">
        <f t="shared" ref="G746:G755" si="35">F746/J105</f>
        <v>#DIV/0!</v>
      </c>
    </row>
    <row r="747" spans="1:7" ht="13.95" customHeight="1" x14ac:dyDescent="0.25">
      <c r="A747" s="644">
        <v>6</v>
      </c>
      <c r="B747" s="645"/>
      <c r="C747" s="646" t="s">
        <v>283</v>
      </c>
      <c r="D747" s="647">
        <v>-422746.89</v>
      </c>
      <c r="E747" s="647">
        <v>-595820</v>
      </c>
      <c r="F747" s="648">
        <v>-404164</v>
      </c>
      <c r="G747" s="649" t="e">
        <f t="shared" si="35"/>
        <v>#DIV/0!</v>
      </c>
    </row>
    <row r="748" spans="1:7" ht="13.95" customHeight="1" x14ac:dyDescent="0.25">
      <c r="A748" s="644">
        <v>7</v>
      </c>
      <c r="B748" s="645"/>
      <c r="C748" s="646" t="s">
        <v>284</v>
      </c>
      <c r="D748" s="647">
        <v>-422746.89</v>
      </c>
      <c r="E748" s="647">
        <v>-595820</v>
      </c>
      <c r="F748" s="648">
        <v>-404164</v>
      </c>
      <c r="G748" s="571" t="e">
        <f t="shared" si="35"/>
        <v>#DIV/0!</v>
      </c>
    </row>
    <row r="749" spans="1:7" ht="13.95" customHeight="1" x14ac:dyDescent="0.25">
      <c r="A749" s="644">
        <v>8</v>
      </c>
      <c r="B749" s="645"/>
      <c r="C749" s="646" t="s">
        <v>285</v>
      </c>
      <c r="D749" s="647">
        <v>-422746.89</v>
      </c>
      <c r="E749" s="647">
        <v>-595820</v>
      </c>
      <c r="F749" s="648">
        <v>-404164</v>
      </c>
      <c r="G749" s="649" t="e">
        <f t="shared" si="35"/>
        <v>#DIV/0!</v>
      </c>
    </row>
    <row r="750" spans="1:7" ht="13.95" customHeight="1" x14ac:dyDescent="0.25">
      <c r="A750" s="644">
        <v>91</v>
      </c>
      <c r="B750" s="645"/>
      <c r="C750" s="646" t="s">
        <v>286</v>
      </c>
      <c r="D750" s="647">
        <v>-115714.19</v>
      </c>
      <c r="E750" s="647">
        <v>-152023</v>
      </c>
      <c r="F750" s="648">
        <v>-152023</v>
      </c>
      <c r="G750" s="571" t="e">
        <f t="shared" si="35"/>
        <v>#DIV/0!</v>
      </c>
    </row>
    <row r="751" spans="1:7" ht="13.95" customHeight="1" x14ac:dyDescent="0.25">
      <c r="A751" s="644">
        <v>921</v>
      </c>
      <c r="B751" s="645"/>
      <c r="C751" s="646" t="s">
        <v>15</v>
      </c>
      <c r="D751" s="647">
        <v>-115714.19</v>
      </c>
      <c r="E751" s="647">
        <v>-152023</v>
      </c>
      <c r="F751" s="648">
        <v>-152023</v>
      </c>
      <c r="G751" s="649" t="e">
        <f t="shared" si="35"/>
        <v>#DIV/0!</v>
      </c>
    </row>
    <row r="752" spans="1:7" ht="13.95" customHeight="1" x14ac:dyDescent="0.3">
      <c r="A752" s="650">
        <v>92100</v>
      </c>
      <c r="B752" s="651"/>
      <c r="C752" s="652" t="s">
        <v>287</v>
      </c>
      <c r="D752" s="653">
        <v>-15008.19</v>
      </c>
      <c r="E752" s="638"/>
      <c r="F752" s="639"/>
      <c r="G752" s="571" t="e">
        <f t="shared" si="35"/>
        <v>#DIV/0!</v>
      </c>
    </row>
    <row r="753" spans="1:7" ht="13.95" customHeight="1" x14ac:dyDescent="0.25">
      <c r="A753" s="650">
        <v>92280</v>
      </c>
      <c r="B753" s="651"/>
      <c r="C753" s="652" t="s">
        <v>326</v>
      </c>
      <c r="D753" s="653">
        <v>-100706</v>
      </c>
      <c r="E753" s="653">
        <v>-151059</v>
      </c>
      <c r="F753" s="654">
        <v>-151059</v>
      </c>
      <c r="G753" s="649" t="e">
        <f t="shared" si="35"/>
        <v>#DIV/0!</v>
      </c>
    </row>
    <row r="754" spans="1:7" ht="13.95" customHeight="1" x14ac:dyDescent="0.3">
      <c r="A754" s="650">
        <v>92284</v>
      </c>
      <c r="B754" s="651"/>
      <c r="C754" s="652" t="s">
        <v>317</v>
      </c>
      <c r="D754" s="638"/>
      <c r="E754" s="657">
        <v>-964</v>
      </c>
      <c r="F754" s="659">
        <v>-964</v>
      </c>
      <c r="G754" s="571" t="e">
        <f t="shared" si="35"/>
        <v>#DIV/0!</v>
      </c>
    </row>
    <row r="755" spans="1:7" ht="22.95" customHeight="1" x14ac:dyDescent="0.25">
      <c r="A755" s="644">
        <v>9</v>
      </c>
      <c r="B755" s="652"/>
      <c r="C755" s="655" t="s">
        <v>288</v>
      </c>
      <c r="D755" s="647">
        <v>-538461.07999999996</v>
      </c>
      <c r="E755" s="647">
        <v>-747843</v>
      </c>
      <c r="F755" s="648">
        <v>-556187</v>
      </c>
      <c r="G755" s="649" t="e">
        <f t="shared" si="35"/>
        <v>#DIV/0!</v>
      </c>
    </row>
    <row r="756" spans="1:7" ht="13.95" customHeight="1" x14ac:dyDescent="0.3">
      <c r="A756" s="636"/>
      <c r="B756" s="555"/>
      <c r="C756" s="637"/>
      <c r="D756" s="638"/>
      <c r="E756" s="638"/>
      <c r="F756" s="639"/>
    </row>
    <row r="757" spans="1:7" ht="13.95" customHeight="1" x14ac:dyDescent="0.25">
      <c r="A757" s="640">
        <v>14120958</v>
      </c>
      <c r="B757" s="641"/>
      <c r="C757" s="642" t="s">
        <v>349</v>
      </c>
      <c r="D757" s="733" t="s">
        <v>350</v>
      </c>
      <c r="E757" s="733"/>
      <c r="F757" s="733"/>
      <c r="G757" s="649"/>
    </row>
    <row r="758" spans="1:7" ht="13.95" customHeight="1" x14ac:dyDescent="0.25">
      <c r="A758" s="644">
        <v>30</v>
      </c>
      <c r="B758" s="667"/>
      <c r="C758" s="655" t="s">
        <v>51</v>
      </c>
      <c r="D758" s="647">
        <v>99467.39</v>
      </c>
      <c r="E758" s="647">
        <v>354120</v>
      </c>
      <c r="F758" s="648">
        <v>384640</v>
      </c>
      <c r="G758" s="571">
        <f t="shared" ref="G758:G821" si="36">F758/$J$24</f>
        <v>47.234792432903731</v>
      </c>
    </row>
    <row r="759" spans="1:7" ht="13.95" customHeight="1" x14ac:dyDescent="0.25">
      <c r="A759" s="644">
        <v>321</v>
      </c>
      <c r="B759" s="652"/>
      <c r="C759" s="646" t="s">
        <v>214</v>
      </c>
      <c r="D759" s="647">
        <v>64022.5</v>
      </c>
      <c r="E759" s="647">
        <v>247000</v>
      </c>
      <c r="F759" s="648">
        <v>274388</v>
      </c>
      <c r="G759" s="649">
        <f t="shared" si="36"/>
        <v>33.695560071962326</v>
      </c>
    </row>
    <row r="760" spans="1:7" ht="13.95" customHeight="1" x14ac:dyDescent="0.25">
      <c r="A760" s="650">
        <v>3252</v>
      </c>
      <c r="B760" s="667"/>
      <c r="C760" s="652" t="s">
        <v>215</v>
      </c>
      <c r="D760" s="653">
        <v>64022.5</v>
      </c>
      <c r="E760" s="653">
        <v>247000</v>
      </c>
      <c r="F760" s="654">
        <v>274388</v>
      </c>
      <c r="G760" s="571">
        <f t="shared" si="36"/>
        <v>33.695560071962326</v>
      </c>
    </row>
    <row r="761" spans="1:7" ht="13.95" customHeight="1" x14ac:dyDescent="0.25">
      <c r="A761" s="650">
        <v>32570</v>
      </c>
      <c r="B761" s="652"/>
      <c r="C761" s="652" t="s">
        <v>216</v>
      </c>
      <c r="D761" s="653">
        <v>64022.5</v>
      </c>
      <c r="E761" s="653">
        <v>247000</v>
      </c>
      <c r="F761" s="654">
        <v>274388</v>
      </c>
      <c r="G761" s="649">
        <f t="shared" si="36"/>
        <v>33.695560071962326</v>
      </c>
    </row>
    <row r="762" spans="1:7" ht="13.95" customHeight="1" x14ac:dyDescent="0.25">
      <c r="A762" s="644">
        <v>330</v>
      </c>
      <c r="B762" s="667"/>
      <c r="C762" s="646" t="s">
        <v>217</v>
      </c>
      <c r="D762" s="656">
        <v>0</v>
      </c>
      <c r="E762" s="647">
        <v>2640</v>
      </c>
      <c r="F762" s="648">
        <v>4501</v>
      </c>
      <c r="G762" s="571">
        <f t="shared" si="36"/>
        <v>0.55273450691685655</v>
      </c>
    </row>
    <row r="763" spans="1:7" ht="13.95" customHeight="1" x14ac:dyDescent="0.3">
      <c r="A763" s="650">
        <v>33300</v>
      </c>
      <c r="B763" s="652"/>
      <c r="C763" s="652" t="s">
        <v>218</v>
      </c>
      <c r="D763" s="638"/>
      <c r="E763" s="653">
        <v>2640</v>
      </c>
      <c r="F763" s="654">
        <v>4501</v>
      </c>
      <c r="G763" s="649">
        <f t="shared" si="36"/>
        <v>0.55273450691685655</v>
      </c>
    </row>
    <row r="764" spans="1:7" ht="13.95" customHeight="1" x14ac:dyDescent="0.25">
      <c r="A764" s="644">
        <v>340</v>
      </c>
      <c r="B764" s="667"/>
      <c r="C764" s="646" t="s">
        <v>219</v>
      </c>
      <c r="D764" s="647">
        <v>35444.89</v>
      </c>
      <c r="E764" s="647">
        <v>104480</v>
      </c>
      <c r="F764" s="648">
        <v>105752</v>
      </c>
      <c r="G764" s="571">
        <f t="shared" si="36"/>
        <v>12.986620656625508</v>
      </c>
    </row>
    <row r="765" spans="1:7" ht="13.95" customHeight="1" x14ac:dyDescent="0.25">
      <c r="A765" s="650">
        <v>3400</v>
      </c>
      <c r="B765" s="652"/>
      <c r="C765" s="652" t="s">
        <v>220</v>
      </c>
      <c r="D765" s="653">
        <v>35444.89</v>
      </c>
      <c r="E765" s="653">
        <v>104480</v>
      </c>
      <c r="F765" s="654">
        <v>105752</v>
      </c>
      <c r="G765" s="649">
        <f t="shared" si="36"/>
        <v>12.986620656625508</v>
      </c>
    </row>
    <row r="766" spans="1:7" ht="13.95" customHeight="1" x14ac:dyDescent="0.25">
      <c r="A766" s="650">
        <v>34000</v>
      </c>
      <c r="B766" s="667"/>
      <c r="C766" s="652" t="s">
        <v>221</v>
      </c>
      <c r="D766" s="653">
        <v>35444.89</v>
      </c>
      <c r="E766" s="653">
        <v>104480</v>
      </c>
      <c r="F766" s="654">
        <v>105752</v>
      </c>
      <c r="G766" s="571">
        <f t="shared" si="36"/>
        <v>12.986620656625508</v>
      </c>
    </row>
    <row r="767" spans="1:7" ht="13.95" customHeight="1" x14ac:dyDescent="0.25">
      <c r="A767" s="644">
        <v>40</v>
      </c>
      <c r="B767" s="652"/>
      <c r="C767" s="655" t="s">
        <v>57</v>
      </c>
      <c r="D767" s="647">
        <v>-347957.48</v>
      </c>
      <c r="E767" s="647">
        <v>-1178920</v>
      </c>
      <c r="F767" s="648">
        <v>-1210884</v>
      </c>
      <c r="G767" s="649">
        <f t="shared" si="36"/>
        <v>-148.6997046597447</v>
      </c>
    </row>
    <row r="768" spans="1:7" ht="13.95" customHeight="1" x14ac:dyDescent="0.25">
      <c r="A768" s="644">
        <v>400</v>
      </c>
      <c r="B768" s="667"/>
      <c r="C768" s="646" t="s">
        <v>11</v>
      </c>
      <c r="D768" s="647">
        <v>-276461.89</v>
      </c>
      <c r="E768" s="647">
        <v>-926890</v>
      </c>
      <c r="F768" s="648">
        <v>-951889</v>
      </c>
      <c r="G768" s="571">
        <f t="shared" si="36"/>
        <v>-116.89444502434561</v>
      </c>
    </row>
    <row r="769" spans="1:8" ht="13.95" customHeight="1" x14ac:dyDescent="0.25">
      <c r="A769" s="650">
        <v>4000</v>
      </c>
      <c r="B769" s="652"/>
      <c r="C769" s="652" t="s">
        <v>223</v>
      </c>
      <c r="D769" s="653">
        <v>-228148.85</v>
      </c>
      <c r="E769" s="653">
        <v>-764400</v>
      </c>
      <c r="F769" s="654">
        <v>-787461</v>
      </c>
      <c r="G769" s="649">
        <f t="shared" si="36"/>
        <v>-96.702258953844648</v>
      </c>
    </row>
    <row r="770" spans="1:8" ht="13.95" customHeight="1" x14ac:dyDescent="0.25">
      <c r="A770" s="650">
        <v>4001</v>
      </c>
      <c r="B770" s="667"/>
      <c r="C770" s="652" t="s">
        <v>224</v>
      </c>
      <c r="D770" s="653">
        <v>-229304.37</v>
      </c>
      <c r="E770" s="653">
        <v>-770093</v>
      </c>
      <c r="F770" s="654">
        <v>-788438</v>
      </c>
      <c r="G770" s="571">
        <f t="shared" si="36"/>
        <v>-96.822237094981674</v>
      </c>
    </row>
    <row r="771" spans="1:8" ht="13.95" customHeight="1" x14ac:dyDescent="0.25">
      <c r="A771" s="650">
        <v>40000</v>
      </c>
      <c r="B771" s="652"/>
      <c r="C771" s="652" t="s">
        <v>225</v>
      </c>
      <c r="D771" s="653">
        <v>-13195.23</v>
      </c>
      <c r="E771" s="653">
        <v>-41473</v>
      </c>
      <c r="F771" s="654">
        <v>-40597</v>
      </c>
      <c r="G771" s="649">
        <f t="shared" si="36"/>
        <v>-4.9854171911361087</v>
      </c>
    </row>
    <row r="772" spans="1:8" ht="13.95" customHeight="1" x14ac:dyDescent="0.25">
      <c r="A772" s="650">
        <v>40001</v>
      </c>
      <c r="B772" s="667"/>
      <c r="C772" s="652" t="s">
        <v>226</v>
      </c>
      <c r="D772" s="653">
        <v>-144447.9</v>
      </c>
      <c r="E772" s="653">
        <v>-453348</v>
      </c>
      <c r="F772" s="654">
        <v>-464297</v>
      </c>
      <c r="G772" s="571">
        <f t="shared" si="36"/>
        <v>-57.016879217501831</v>
      </c>
    </row>
    <row r="773" spans="1:8" ht="13.95" customHeight="1" x14ac:dyDescent="0.25">
      <c r="A773" s="650">
        <v>40020</v>
      </c>
      <c r="B773" s="652"/>
      <c r="C773" s="652" t="s">
        <v>227</v>
      </c>
      <c r="D773" s="657">
        <v>-953.18</v>
      </c>
      <c r="E773" s="653">
        <v>-1500</v>
      </c>
      <c r="F773" s="654">
        <v>-1085</v>
      </c>
      <c r="G773" s="649">
        <f t="shared" si="36"/>
        <v>-0.13324082204061083</v>
      </c>
    </row>
    <row r="774" spans="1:8" ht="13.95" customHeight="1" x14ac:dyDescent="0.25">
      <c r="A774" s="650">
        <v>40041</v>
      </c>
      <c r="B774" s="667"/>
      <c r="C774" s="652" t="s">
        <v>228</v>
      </c>
      <c r="D774" s="653">
        <v>-4211.6000000000004</v>
      </c>
      <c r="E774" s="653">
        <v>-23500</v>
      </c>
      <c r="F774" s="654">
        <v>-27131</v>
      </c>
      <c r="G774" s="571">
        <f t="shared" si="36"/>
        <v>-3.3317573666210252</v>
      </c>
    </row>
    <row r="775" spans="1:8" ht="13.95" customHeight="1" x14ac:dyDescent="0.25">
      <c r="A775" s="650">
        <v>40050</v>
      </c>
      <c r="B775" s="652"/>
      <c r="C775" s="652" t="s">
        <v>229</v>
      </c>
      <c r="D775" s="653">
        <v>-19454.580000000002</v>
      </c>
      <c r="E775" s="653">
        <v>-84546</v>
      </c>
      <c r="F775" s="654">
        <v>-92469</v>
      </c>
      <c r="G775" s="649">
        <f t="shared" si="36"/>
        <v>-11.355433708085938</v>
      </c>
    </row>
    <row r="776" spans="1:8" ht="13.95" customHeight="1" x14ac:dyDescent="0.3">
      <c r="A776" s="650">
        <v>40150</v>
      </c>
      <c r="B776" s="667"/>
      <c r="C776" s="652" t="s">
        <v>343</v>
      </c>
      <c r="D776" s="638"/>
      <c r="E776" s="657">
        <v>-900</v>
      </c>
      <c r="F776" s="639"/>
      <c r="G776" s="571">
        <f t="shared" si="36"/>
        <v>0</v>
      </c>
    </row>
    <row r="777" spans="1:8" ht="13.95" customHeight="1" x14ac:dyDescent="0.25">
      <c r="A777" s="650">
        <v>40250</v>
      </c>
      <c r="B777" s="652"/>
      <c r="C777" s="652" t="s">
        <v>230</v>
      </c>
      <c r="D777" s="653">
        <v>-47041.88</v>
      </c>
      <c r="E777" s="653">
        <v>-164826</v>
      </c>
      <c r="F777" s="654">
        <v>-162860</v>
      </c>
      <c r="G777" s="649">
        <f t="shared" si="36"/>
        <v>-19.999631592197122</v>
      </c>
    </row>
    <row r="778" spans="1:8" ht="13.95" customHeight="1" x14ac:dyDescent="0.25">
      <c r="A778" s="650">
        <v>4290</v>
      </c>
      <c r="B778" s="667"/>
      <c r="C778" s="652" t="s">
        <v>231</v>
      </c>
      <c r="D778" s="653">
        <v>1155.52</v>
      </c>
      <c r="E778" s="653">
        <v>5693</v>
      </c>
      <c r="F778" s="659">
        <v>978</v>
      </c>
      <c r="G778" s="571">
        <f t="shared" si="36"/>
        <v>0.12010094373798838</v>
      </c>
    </row>
    <row r="779" spans="1:8" ht="13.95" customHeight="1" x14ac:dyDescent="0.25">
      <c r="A779" s="650">
        <v>42900</v>
      </c>
      <c r="B779" s="652"/>
      <c r="C779" s="652" t="s">
        <v>232</v>
      </c>
      <c r="D779" s="653">
        <v>1155.52</v>
      </c>
      <c r="E779" s="653">
        <v>5693</v>
      </c>
      <c r="F779" s="659">
        <v>156</v>
      </c>
      <c r="G779" s="649">
        <f t="shared" si="36"/>
        <v>1.9157205749617778E-2</v>
      </c>
    </row>
    <row r="780" spans="1:8" ht="13.95" customHeight="1" x14ac:dyDescent="0.3">
      <c r="A780" s="650">
        <v>42940</v>
      </c>
      <c r="B780" s="667"/>
      <c r="C780" s="652" t="s">
        <v>296</v>
      </c>
      <c r="D780" s="638"/>
      <c r="E780" s="638"/>
      <c r="F780" s="659">
        <v>822</v>
      </c>
      <c r="G780" s="571">
        <f t="shared" si="36"/>
        <v>0.1009437379883706</v>
      </c>
    </row>
    <row r="781" spans="1:8" ht="13.95" customHeight="1" x14ac:dyDescent="0.25">
      <c r="A781" s="650">
        <v>4100</v>
      </c>
      <c r="B781" s="652"/>
      <c r="C781" s="652" t="s">
        <v>233</v>
      </c>
      <c r="D781" s="653">
        <v>-48313.04</v>
      </c>
      <c r="E781" s="653">
        <v>-162490</v>
      </c>
      <c r="F781" s="654">
        <v>-164429</v>
      </c>
      <c r="G781" s="649">
        <f t="shared" si="36"/>
        <v>-20.192308873101933</v>
      </c>
      <c r="H781" s="658">
        <f>F781/F769</f>
        <v>0.20880907117939809</v>
      </c>
    </row>
    <row r="782" spans="1:8" ht="13.95" customHeight="1" x14ac:dyDescent="0.25">
      <c r="A782" s="650">
        <v>4101</v>
      </c>
      <c r="B782" s="667"/>
      <c r="C782" s="652" t="s">
        <v>234</v>
      </c>
      <c r="D782" s="653">
        <v>-38699.870000000003</v>
      </c>
      <c r="E782" s="653">
        <v>-130146</v>
      </c>
      <c r="F782" s="654">
        <v>-134375</v>
      </c>
      <c r="G782" s="571">
        <f t="shared" si="36"/>
        <v>-16.501599503877493</v>
      </c>
    </row>
    <row r="783" spans="1:8" ht="13.95" customHeight="1" x14ac:dyDescent="0.25">
      <c r="A783" s="650">
        <v>41000</v>
      </c>
      <c r="B783" s="652"/>
      <c r="C783" s="652" t="s">
        <v>235</v>
      </c>
      <c r="D783" s="653">
        <v>-38699.870000000003</v>
      </c>
      <c r="E783" s="653">
        <v>-130146</v>
      </c>
      <c r="F783" s="654">
        <v>-134375</v>
      </c>
      <c r="G783" s="649">
        <f t="shared" si="36"/>
        <v>-16.501599503877493</v>
      </c>
    </row>
    <row r="784" spans="1:8" ht="13.95" customHeight="1" x14ac:dyDescent="0.25">
      <c r="A784" s="650">
        <v>4200</v>
      </c>
      <c r="B784" s="667"/>
      <c r="C784" s="652" t="s">
        <v>236</v>
      </c>
      <c r="D784" s="653">
        <v>-9613.17</v>
      </c>
      <c r="E784" s="653">
        <v>-32344</v>
      </c>
      <c r="F784" s="654">
        <v>-30054</v>
      </c>
      <c r="G784" s="571">
        <f t="shared" si="36"/>
        <v>-3.6907093692244404</v>
      </c>
    </row>
    <row r="785" spans="1:7" ht="13.95" customHeight="1" x14ac:dyDescent="0.25">
      <c r="A785" s="650">
        <v>42000</v>
      </c>
      <c r="B785" s="652"/>
      <c r="C785" s="652" t="s">
        <v>237</v>
      </c>
      <c r="D785" s="653">
        <v>-3490.67</v>
      </c>
      <c r="E785" s="653">
        <v>-11782</v>
      </c>
      <c r="F785" s="654">
        <v>-10579</v>
      </c>
      <c r="G785" s="649">
        <f t="shared" si="36"/>
        <v>-1.2991287155461952</v>
      </c>
    </row>
    <row r="786" spans="1:7" ht="13.95" customHeight="1" x14ac:dyDescent="0.25">
      <c r="A786" s="650">
        <v>42100</v>
      </c>
      <c r="B786" s="667"/>
      <c r="C786" s="652" t="s">
        <v>238</v>
      </c>
      <c r="D786" s="653">
        <v>-4356.8900000000003</v>
      </c>
      <c r="E786" s="653">
        <v>-14632</v>
      </c>
      <c r="F786" s="654">
        <v>-13405</v>
      </c>
      <c r="G786" s="571">
        <f t="shared" si="36"/>
        <v>-1.646168865856579</v>
      </c>
    </row>
    <row r="787" spans="1:7" ht="13.95" customHeight="1" x14ac:dyDescent="0.25">
      <c r="A787" s="650">
        <v>42200</v>
      </c>
      <c r="B787" s="652"/>
      <c r="C787" s="652" t="s">
        <v>239</v>
      </c>
      <c r="D787" s="653">
        <v>-1765.61</v>
      </c>
      <c r="E787" s="653">
        <v>-5930</v>
      </c>
      <c r="F787" s="654">
        <v>-6070</v>
      </c>
      <c r="G787" s="649">
        <f t="shared" si="36"/>
        <v>-0.74541178782166606</v>
      </c>
    </row>
    <row r="788" spans="1:7" ht="13.95" customHeight="1" x14ac:dyDescent="0.25">
      <c r="A788" s="644">
        <v>430</v>
      </c>
      <c r="B788" s="667"/>
      <c r="C788" s="646" t="s">
        <v>13</v>
      </c>
      <c r="D788" s="647">
        <v>-53656.7</v>
      </c>
      <c r="E788" s="647">
        <v>-174620</v>
      </c>
      <c r="F788" s="648">
        <v>-168400</v>
      </c>
      <c r="G788" s="571">
        <f t="shared" si="36"/>
        <v>-20.679958001510474</v>
      </c>
    </row>
    <row r="789" spans="1:7" ht="13.95" customHeight="1" x14ac:dyDescent="0.25">
      <c r="A789" s="650">
        <v>4340</v>
      </c>
      <c r="B789" s="652"/>
      <c r="C789" s="652" t="s">
        <v>240</v>
      </c>
      <c r="D789" s="653">
        <v>-53656.7</v>
      </c>
      <c r="E789" s="653">
        <v>-174620</v>
      </c>
      <c r="F789" s="654">
        <v>-168400</v>
      </c>
      <c r="G789" s="649">
        <f t="shared" si="36"/>
        <v>-20.679958001510474</v>
      </c>
    </row>
    <row r="790" spans="1:7" ht="13.95" customHeight="1" x14ac:dyDescent="0.25">
      <c r="A790" s="650">
        <v>43400</v>
      </c>
      <c r="B790" s="667"/>
      <c r="C790" s="652" t="s">
        <v>241</v>
      </c>
      <c r="D790" s="657">
        <v>-106.02</v>
      </c>
      <c r="E790" s="653">
        <v>-1200</v>
      </c>
      <c r="F790" s="654">
        <v>-1387</v>
      </c>
      <c r="G790" s="571">
        <f t="shared" si="36"/>
        <v>-0.17032720753025549</v>
      </c>
    </row>
    <row r="791" spans="1:7" ht="13.95" customHeight="1" x14ac:dyDescent="0.25">
      <c r="A791" s="650">
        <v>43490</v>
      </c>
      <c r="B791" s="652"/>
      <c r="C791" s="652" t="s">
        <v>242</v>
      </c>
      <c r="D791" s="653">
        <v>-4143.3599999999997</v>
      </c>
      <c r="E791" s="653">
        <v>-13650</v>
      </c>
      <c r="F791" s="654">
        <v>-13009</v>
      </c>
      <c r="G791" s="649">
        <f t="shared" si="36"/>
        <v>-1.59753903587678</v>
      </c>
    </row>
    <row r="792" spans="1:7" ht="13.95" customHeight="1" x14ac:dyDescent="0.3">
      <c r="A792" s="650">
        <v>43510</v>
      </c>
      <c r="B792" s="667"/>
      <c r="C792" s="652" t="s">
        <v>303</v>
      </c>
      <c r="D792" s="638"/>
      <c r="E792" s="657">
        <v>-25</v>
      </c>
      <c r="F792" s="639"/>
      <c r="G792" s="571">
        <f t="shared" si="36"/>
        <v>0</v>
      </c>
    </row>
    <row r="793" spans="1:7" ht="13.95" customHeight="1" x14ac:dyDescent="0.3">
      <c r="A793" s="650">
        <v>43610</v>
      </c>
      <c r="B793" s="652"/>
      <c r="C793" s="652" t="s">
        <v>243</v>
      </c>
      <c r="D793" s="638"/>
      <c r="E793" s="653">
        <v>-1000</v>
      </c>
      <c r="F793" s="659">
        <v>-509</v>
      </c>
      <c r="G793" s="649">
        <f t="shared" si="36"/>
        <v>-6.2506523888175958E-2</v>
      </c>
    </row>
    <row r="794" spans="1:7" ht="13.95" customHeight="1" x14ac:dyDescent="0.3">
      <c r="A794" s="650">
        <v>43620</v>
      </c>
      <c r="B794" s="667"/>
      <c r="C794" s="652" t="s">
        <v>320</v>
      </c>
      <c r="D794" s="657">
        <v>-59</v>
      </c>
      <c r="E794" s="638"/>
      <c r="F794" s="659">
        <v>-118</v>
      </c>
      <c r="G794" s="571">
        <f t="shared" si="36"/>
        <v>-1.4490706913172422E-2</v>
      </c>
    </row>
    <row r="795" spans="1:7" ht="13.95" customHeight="1" x14ac:dyDescent="0.25">
      <c r="A795" s="650">
        <v>43630</v>
      </c>
      <c r="B795" s="652"/>
      <c r="C795" s="652" t="s">
        <v>244</v>
      </c>
      <c r="D795" s="657">
        <v>-64.86</v>
      </c>
      <c r="E795" s="657">
        <v>-360</v>
      </c>
      <c r="F795" s="659">
        <v>-341</v>
      </c>
      <c r="G795" s="649">
        <f t="shared" si="36"/>
        <v>-4.1875686927049113E-2</v>
      </c>
    </row>
    <row r="796" spans="1:7" ht="13.95" customHeight="1" x14ac:dyDescent="0.25">
      <c r="A796" s="650">
        <v>43810</v>
      </c>
      <c r="B796" s="667"/>
      <c r="C796" s="652" t="s">
        <v>305</v>
      </c>
      <c r="D796" s="657">
        <v>-83.52</v>
      </c>
      <c r="E796" s="657">
        <v>-320</v>
      </c>
      <c r="F796" s="659">
        <v>-276</v>
      </c>
      <c r="G796" s="571">
        <f t="shared" si="36"/>
        <v>-3.3893517864708379E-2</v>
      </c>
    </row>
    <row r="797" spans="1:7" ht="13.95" customHeight="1" x14ac:dyDescent="0.3">
      <c r="A797" s="650">
        <v>43850</v>
      </c>
      <c r="B797" s="652"/>
      <c r="C797" s="652" t="s">
        <v>306</v>
      </c>
      <c r="D797" s="638"/>
      <c r="E797" s="657">
        <v>-75</v>
      </c>
      <c r="F797" s="659">
        <v>-59</v>
      </c>
      <c r="G797" s="649">
        <f t="shared" si="36"/>
        <v>-7.2453534565862111E-3</v>
      </c>
    </row>
    <row r="798" spans="1:7" ht="13.95" customHeight="1" x14ac:dyDescent="0.25">
      <c r="A798" s="650">
        <v>43867</v>
      </c>
      <c r="B798" s="667"/>
      <c r="C798" s="652" t="s">
        <v>245</v>
      </c>
      <c r="D798" s="653">
        <v>-9960</v>
      </c>
      <c r="E798" s="653">
        <v>-29880</v>
      </c>
      <c r="F798" s="654">
        <v>-29160</v>
      </c>
      <c r="G798" s="571">
        <f t="shared" si="36"/>
        <v>-3.5809238439670152</v>
      </c>
    </row>
    <row r="799" spans="1:7" ht="13.95" customHeight="1" x14ac:dyDescent="0.25">
      <c r="A799" s="650">
        <v>43947</v>
      </c>
      <c r="B799" s="652"/>
      <c r="C799" s="652" t="s">
        <v>246</v>
      </c>
      <c r="D799" s="657">
        <v>-184.35</v>
      </c>
      <c r="E799" s="657">
        <v>-720</v>
      </c>
      <c r="F799" s="659">
        <v>-711</v>
      </c>
      <c r="G799" s="649">
        <f t="shared" si="36"/>
        <v>-8.7312649281911792E-2</v>
      </c>
    </row>
    <row r="800" spans="1:7" ht="13.95" customHeight="1" x14ac:dyDescent="0.25">
      <c r="A800" s="650">
        <v>44000</v>
      </c>
      <c r="B800" s="667"/>
      <c r="C800" s="652" t="s">
        <v>247</v>
      </c>
      <c r="D800" s="653">
        <v>-8004.06</v>
      </c>
      <c r="E800" s="657">
        <v>-500</v>
      </c>
      <c r="F800" s="659">
        <v>-221</v>
      </c>
      <c r="G800" s="571">
        <f t="shared" si="36"/>
        <v>-2.7139374811958519E-2</v>
      </c>
    </row>
    <row r="801" spans="1:9" ht="13.95" customHeight="1" x14ac:dyDescent="0.25">
      <c r="A801" s="650">
        <v>44147</v>
      </c>
      <c r="B801" s="652"/>
      <c r="C801" s="652" t="s">
        <v>248</v>
      </c>
      <c r="D801" s="653">
        <v>-24553.78</v>
      </c>
      <c r="E801" s="653">
        <v>-108180</v>
      </c>
      <c r="F801" s="654">
        <v>-97350</v>
      </c>
      <c r="G801" s="649">
        <f t="shared" si="36"/>
        <v>-11.954833203367247</v>
      </c>
      <c r="H801" s="157">
        <f>G801/J4</f>
        <v>-0.51977535666814123</v>
      </c>
      <c r="I801" s="157" t="s">
        <v>351</v>
      </c>
    </row>
    <row r="802" spans="1:9" ht="13.95" customHeight="1" x14ac:dyDescent="0.3">
      <c r="A802" s="650">
        <v>44150</v>
      </c>
      <c r="B802" s="667"/>
      <c r="C802" s="652" t="s">
        <v>249</v>
      </c>
      <c r="D802" s="638"/>
      <c r="E802" s="653">
        <v>-1720</v>
      </c>
      <c r="F802" s="654">
        <v>-1246</v>
      </c>
      <c r="G802" s="571">
        <f t="shared" si="36"/>
        <v>-0.15301204079502403</v>
      </c>
    </row>
    <row r="803" spans="1:9" ht="13.95" customHeight="1" x14ac:dyDescent="0.25">
      <c r="A803" s="650">
        <v>44160</v>
      </c>
      <c r="B803" s="652"/>
      <c r="C803" s="652" t="s">
        <v>250</v>
      </c>
      <c r="D803" s="653">
        <v>-2168.61</v>
      </c>
      <c r="E803" s="653">
        <v>-4920</v>
      </c>
      <c r="F803" s="654">
        <v>-5422</v>
      </c>
      <c r="G803" s="649">
        <f t="shared" si="36"/>
        <v>-0.66583570240017687</v>
      </c>
    </row>
    <row r="804" spans="1:9" ht="13.95" customHeight="1" x14ac:dyDescent="0.3">
      <c r="A804" s="650">
        <v>44197</v>
      </c>
      <c r="B804" s="667"/>
      <c r="C804" s="652" t="s">
        <v>251</v>
      </c>
      <c r="D804" s="653">
        <v>-3060</v>
      </c>
      <c r="E804" s="638"/>
      <c r="F804" s="654">
        <v>-9000</v>
      </c>
      <c r="G804" s="571">
        <f t="shared" si="36"/>
        <v>-1.1052234086317949</v>
      </c>
    </row>
    <row r="805" spans="1:9" ht="13.95" customHeight="1" x14ac:dyDescent="0.25">
      <c r="A805" s="650">
        <v>44310</v>
      </c>
      <c r="B805" s="652"/>
      <c r="C805" s="652" t="s">
        <v>252</v>
      </c>
      <c r="D805" s="653">
        <v>-1029.5999999999999</v>
      </c>
      <c r="E805" s="653">
        <v>-5280</v>
      </c>
      <c r="F805" s="654">
        <v>-9001</v>
      </c>
      <c r="G805" s="649">
        <f t="shared" si="36"/>
        <v>-1.1053462112327539</v>
      </c>
    </row>
    <row r="806" spans="1:9" ht="13.95" customHeight="1" x14ac:dyDescent="0.3">
      <c r="A806" s="650">
        <v>44330</v>
      </c>
      <c r="B806" s="667"/>
      <c r="C806" s="652" t="s">
        <v>322</v>
      </c>
      <c r="D806" s="657">
        <v>-121.2</v>
      </c>
      <c r="E806" s="638"/>
      <c r="F806" s="639"/>
      <c r="G806" s="571">
        <f t="shared" si="36"/>
        <v>0</v>
      </c>
    </row>
    <row r="807" spans="1:9" ht="13.95" customHeight="1" x14ac:dyDescent="0.3">
      <c r="A807" s="650">
        <v>44460</v>
      </c>
      <c r="B807" s="652"/>
      <c r="C807" s="652" t="s">
        <v>253</v>
      </c>
      <c r="D807" s="638"/>
      <c r="E807" s="653">
        <v>-3440</v>
      </c>
      <c r="F807" s="639"/>
      <c r="G807" s="649">
        <f t="shared" si="36"/>
        <v>0</v>
      </c>
    </row>
    <row r="808" spans="1:9" ht="13.95" customHeight="1" x14ac:dyDescent="0.25">
      <c r="A808" s="650">
        <v>44700</v>
      </c>
      <c r="B808" s="667"/>
      <c r="C808" s="652" t="s">
        <v>254</v>
      </c>
      <c r="D808" s="657">
        <v>-118.34</v>
      </c>
      <c r="E808" s="653">
        <v>-3350</v>
      </c>
      <c r="F808" s="659">
        <v>-590</v>
      </c>
      <c r="G808" s="571">
        <f t="shared" si="36"/>
        <v>-7.2453534565862107E-2</v>
      </c>
    </row>
    <row r="809" spans="1:9" ht="13.95" customHeight="1" x14ac:dyDescent="0.25">
      <c r="A809" s="644">
        <v>450</v>
      </c>
      <c r="B809" s="652"/>
      <c r="C809" s="646" t="s">
        <v>16</v>
      </c>
      <c r="D809" s="647">
        <v>-7328.94</v>
      </c>
      <c r="E809" s="647">
        <v>-31510</v>
      </c>
      <c r="F809" s="648">
        <v>-45629</v>
      </c>
      <c r="G809" s="649">
        <f t="shared" si="36"/>
        <v>-5.603359879162241</v>
      </c>
    </row>
    <row r="810" spans="1:9" ht="13.95" customHeight="1" x14ac:dyDescent="0.25">
      <c r="A810" s="650">
        <v>4500</v>
      </c>
      <c r="B810" s="667"/>
      <c r="C810" s="652" t="s">
        <v>255</v>
      </c>
      <c r="D810" s="653">
        <v>-7328.94</v>
      </c>
      <c r="E810" s="653">
        <v>-31510</v>
      </c>
      <c r="F810" s="654">
        <v>-45629</v>
      </c>
      <c r="G810" s="571">
        <f t="shared" si="36"/>
        <v>-5.603359879162241</v>
      </c>
    </row>
    <row r="811" spans="1:9" ht="13.95" customHeight="1" x14ac:dyDescent="0.25">
      <c r="A811" s="650">
        <v>4501</v>
      </c>
      <c r="B811" s="652"/>
      <c r="C811" s="652" t="s">
        <v>256</v>
      </c>
      <c r="D811" s="657">
        <v>-23.83</v>
      </c>
      <c r="E811" s="653">
        <v>-1760</v>
      </c>
      <c r="F811" s="654">
        <v>-1511</v>
      </c>
      <c r="G811" s="649">
        <f t="shared" si="36"/>
        <v>-0.18555473004918244</v>
      </c>
    </row>
    <row r="812" spans="1:9" ht="13.95" customHeight="1" x14ac:dyDescent="0.25">
      <c r="A812" s="650">
        <v>45000</v>
      </c>
      <c r="B812" s="667"/>
      <c r="C812" s="652" t="s">
        <v>257</v>
      </c>
      <c r="D812" s="657">
        <v>-23.83</v>
      </c>
      <c r="E812" s="657">
        <v>-300</v>
      </c>
      <c r="F812" s="659">
        <v>-217</v>
      </c>
      <c r="G812" s="571">
        <f t="shared" si="36"/>
        <v>-2.6648164408122166E-2</v>
      </c>
    </row>
    <row r="813" spans="1:9" ht="13.95" customHeight="1" x14ac:dyDescent="0.3">
      <c r="A813" s="650">
        <v>45010</v>
      </c>
      <c r="B813" s="652"/>
      <c r="C813" s="652" t="s">
        <v>258</v>
      </c>
      <c r="D813" s="638"/>
      <c r="E813" s="653">
        <v>-1000</v>
      </c>
      <c r="F813" s="659">
        <v>-831</v>
      </c>
      <c r="G813" s="649">
        <f t="shared" si="36"/>
        <v>-0.1020489613970024</v>
      </c>
    </row>
    <row r="814" spans="1:9" ht="13.95" customHeight="1" x14ac:dyDescent="0.3">
      <c r="A814" s="650">
        <v>45110</v>
      </c>
      <c r="B814" s="667"/>
      <c r="C814" s="652" t="s">
        <v>308</v>
      </c>
      <c r="D814" s="638"/>
      <c r="E814" s="657">
        <v>-50</v>
      </c>
      <c r="F814" s="639"/>
      <c r="G814" s="571">
        <f t="shared" si="36"/>
        <v>0</v>
      </c>
    </row>
    <row r="815" spans="1:9" ht="13.95" customHeight="1" x14ac:dyDescent="0.3">
      <c r="A815" s="650">
        <v>45120</v>
      </c>
      <c r="B815" s="652"/>
      <c r="C815" s="652" t="s">
        <v>309</v>
      </c>
      <c r="D815" s="638"/>
      <c r="E815" s="657">
        <v>-410</v>
      </c>
      <c r="F815" s="659">
        <v>-463</v>
      </c>
      <c r="G815" s="649">
        <f t="shared" si="36"/>
        <v>-5.6857604244057891E-2</v>
      </c>
    </row>
    <row r="816" spans="1:9" ht="13.95" customHeight="1" x14ac:dyDescent="0.25">
      <c r="A816" s="650">
        <v>4520</v>
      </c>
      <c r="B816" s="667"/>
      <c r="C816" s="652" t="s">
        <v>259</v>
      </c>
      <c r="D816" s="657">
        <v>-13.58</v>
      </c>
      <c r="E816" s="657">
        <v>-850</v>
      </c>
      <c r="F816" s="659">
        <v>-448</v>
      </c>
      <c r="G816" s="571">
        <f t="shared" si="36"/>
        <v>-5.5015565229671569E-2</v>
      </c>
    </row>
    <row r="817" spans="1:7" ht="13.95" customHeight="1" x14ac:dyDescent="0.25">
      <c r="A817" s="650">
        <v>45200</v>
      </c>
      <c r="B817" s="652"/>
      <c r="C817" s="652" t="s">
        <v>259</v>
      </c>
      <c r="D817" s="657">
        <v>-13.58</v>
      </c>
      <c r="E817" s="657">
        <v>-850</v>
      </c>
      <c r="F817" s="659">
        <v>-448</v>
      </c>
      <c r="G817" s="649">
        <f t="shared" si="36"/>
        <v>-5.5015565229671569E-2</v>
      </c>
    </row>
    <row r="818" spans="1:7" ht="13.95" customHeight="1" x14ac:dyDescent="0.25">
      <c r="A818" s="650">
        <v>4540</v>
      </c>
      <c r="B818" s="651"/>
      <c r="C818" s="652" t="s">
        <v>261</v>
      </c>
      <c r="D818" s="657">
        <v>-12.38</v>
      </c>
      <c r="E818" s="657">
        <v>-600</v>
      </c>
      <c r="F818" s="654">
        <v>-2937</v>
      </c>
      <c r="G818" s="571">
        <f t="shared" si="36"/>
        <v>-0.36067123901684239</v>
      </c>
    </row>
    <row r="819" spans="1:7" ht="13.95" customHeight="1" x14ac:dyDescent="0.25">
      <c r="A819" s="650">
        <v>45400</v>
      </c>
      <c r="B819" s="651"/>
      <c r="C819" s="652" t="s">
        <v>261</v>
      </c>
      <c r="D819" s="657">
        <v>-12.38</v>
      </c>
      <c r="E819" s="657">
        <v>-600</v>
      </c>
      <c r="F819" s="654">
        <v>-2937</v>
      </c>
      <c r="G819" s="649">
        <f t="shared" si="36"/>
        <v>-0.36067123901684239</v>
      </c>
    </row>
    <row r="820" spans="1:7" ht="13.95" customHeight="1" x14ac:dyDescent="0.25">
      <c r="A820" s="650">
        <v>4541</v>
      </c>
      <c r="B820" s="651"/>
      <c r="C820" s="652" t="s">
        <v>262</v>
      </c>
      <c r="D820" s="653">
        <v>-3633.5</v>
      </c>
      <c r="E820" s="653">
        <v>-16700</v>
      </c>
      <c r="F820" s="654">
        <v>-18428</v>
      </c>
      <c r="G820" s="571">
        <f t="shared" si="36"/>
        <v>-2.2630063304740795</v>
      </c>
    </row>
    <row r="821" spans="1:7" ht="13.95" customHeight="1" x14ac:dyDescent="0.25">
      <c r="A821" s="650">
        <v>45420</v>
      </c>
      <c r="B821" s="651"/>
      <c r="C821" s="652" t="s">
        <v>263</v>
      </c>
      <c r="D821" s="657">
        <v>-18.649999999999999</v>
      </c>
      <c r="E821" s="657">
        <v>-500</v>
      </c>
      <c r="F821" s="659">
        <v>-216</v>
      </c>
      <c r="G821" s="649">
        <f t="shared" si="36"/>
        <v>-2.6525361807163077E-2</v>
      </c>
    </row>
    <row r="822" spans="1:7" ht="13.95" customHeight="1" x14ac:dyDescent="0.25">
      <c r="A822" s="650">
        <v>45430</v>
      </c>
      <c r="B822" s="651"/>
      <c r="C822" s="652" t="s">
        <v>264</v>
      </c>
      <c r="D822" s="653">
        <v>-3574.51</v>
      </c>
      <c r="E822" s="653">
        <v>-16000</v>
      </c>
      <c r="F822" s="654">
        <v>-17997</v>
      </c>
      <c r="G822" s="571">
        <f t="shared" ref="G822:G849" si="37">F822/$J$24</f>
        <v>-2.2100784094607127</v>
      </c>
    </row>
    <row r="823" spans="1:7" ht="13.95" customHeight="1" x14ac:dyDescent="0.25">
      <c r="A823" s="650">
        <v>45440</v>
      </c>
      <c r="B823" s="651"/>
      <c r="C823" s="652" t="s">
        <v>265</v>
      </c>
      <c r="D823" s="657">
        <v>-40.340000000000003</v>
      </c>
      <c r="E823" s="657">
        <v>-200</v>
      </c>
      <c r="F823" s="659">
        <v>-215</v>
      </c>
      <c r="G823" s="649">
        <f t="shared" si="37"/>
        <v>-2.6402559206203987E-2</v>
      </c>
    </row>
    <row r="824" spans="1:7" ht="13.95" customHeight="1" x14ac:dyDescent="0.25">
      <c r="A824" s="650">
        <v>4550</v>
      </c>
      <c r="B824" s="651"/>
      <c r="C824" s="652" t="s">
        <v>266</v>
      </c>
      <c r="D824" s="653">
        <v>-1482.93</v>
      </c>
      <c r="E824" s="653">
        <v>-9700</v>
      </c>
      <c r="F824" s="654">
        <v>-9944</v>
      </c>
      <c r="G824" s="571">
        <f t="shared" si="37"/>
        <v>-1.2211490639371743</v>
      </c>
    </row>
    <row r="825" spans="1:7" ht="13.95" customHeight="1" x14ac:dyDescent="0.3">
      <c r="A825" s="650">
        <v>45510</v>
      </c>
      <c r="B825" s="651"/>
      <c r="C825" s="652" t="s">
        <v>267</v>
      </c>
      <c r="D825" s="638"/>
      <c r="E825" s="638"/>
      <c r="F825" s="654">
        <v>-1719</v>
      </c>
      <c r="G825" s="649">
        <f t="shared" si="37"/>
        <v>-0.21109767104867283</v>
      </c>
    </row>
    <row r="826" spans="1:7" ht="13.95" customHeight="1" x14ac:dyDescent="0.25">
      <c r="A826" s="650">
        <v>45520</v>
      </c>
      <c r="B826" s="651"/>
      <c r="C826" s="652" t="s">
        <v>268</v>
      </c>
      <c r="D826" s="653">
        <v>-1482.93</v>
      </c>
      <c r="E826" s="653">
        <v>-9700</v>
      </c>
      <c r="F826" s="654">
        <v>-8225</v>
      </c>
      <c r="G826" s="571">
        <f t="shared" si="37"/>
        <v>-1.0100513928885013</v>
      </c>
    </row>
    <row r="827" spans="1:7" ht="13.95" customHeight="1" x14ac:dyDescent="0.25">
      <c r="A827" s="650">
        <v>4580</v>
      </c>
      <c r="B827" s="651"/>
      <c r="C827" s="652" t="s">
        <v>271</v>
      </c>
      <c r="D827" s="653">
        <v>-1804</v>
      </c>
      <c r="E827" s="657">
        <v>0</v>
      </c>
      <c r="F827" s="654">
        <v>-10801</v>
      </c>
      <c r="G827" s="649">
        <f t="shared" si="37"/>
        <v>-1.3263908929591128</v>
      </c>
    </row>
    <row r="828" spans="1:7" ht="13.95" customHeight="1" x14ac:dyDescent="0.3">
      <c r="A828" s="650">
        <v>45800</v>
      </c>
      <c r="B828" s="651"/>
      <c r="C828" s="652" t="s">
        <v>271</v>
      </c>
      <c r="D828" s="653">
        <v>-1804</v>
      </c>
      <c r="E828" s="638"/>
      <c r="F828" s="654">
        <v>-10801</v>
      </c>
      <c r="G828" s="571">
        <f t="shared" si="37"/>
        <v>-1.3263908929591128</v>
      </c>
    </row>
    <row r="829" spans="1:7" ht="13.95" customHeight="1" x14ac:dyDescent="0.25">
      <c r="A829" s="650">
        <v>4590</v>
      </c>
      <c r="B829" s="651"/>
      <c r="C829" s="652" t="s">
        <v>272</v>
      </c>
      <c r="D829" s="657">
        <v>-124.01</v>
      </c>
      <c r="E829" s="657">
        <v>-500</v>
      </c>
      <c r="F829" s="659">
        <v>-869</v>
      </c>
      <c r="G829" s="649">
        <f t="shared" si="37"/>
        <v>-0.10671546023344775</v>
      </c>
    </row>
    <row r="830" spans="1:7" ht="13.95" customHeight="1" x14ac:dyDescent="0.3">
      <c r="A830" s="650">
        <v>45940</v>
      </c>
      <c r="B830" s="651"/>
      <c r="C830" s="652" t="s">
        <v>274</v>
      </c>
      <c r="D830" s="638"/>
      <c r="E830" s="638"/>
      <c r="F830" s="659">
        <v>-49</v>
      </c>
      <c r="G830" s="571">
        <f t="shared" si="37"/>
        <v>-6.0173274469953273E-3</v>
      </c>
    </row>
    <row r="831" spans="1:7" ht="13.95" customHeight="1" x14ac:dyDescent="0.25">
      <c r="A831" s="650">
        <v>45950</v>
      </c>
      <c r="B831" s="651"/>
      <c r="C831" s="652" t="s">
        <v>275</v>
      </c>
      <c r="D831" s="657">
        <v>-124.01</v>
      </c>
      <c r="E831" s="657">
        <v>-500</v>
      </c>
      <c r="F831" s="659">
        <v>-820</v>
      </c>
      <c r="G831" s="649">
        <f t="shared" si="37"/>
        <v>-0.10069813278645243</v>
      </c>
    </row>
    <row r="832" spans="1:7" ht="13.95" customHeight="1" x14ac:dyDescent="0.25">
      <c r="A832" s="650">
        <v>4601</v>
      </c>
      <c r="B832" s="651"/>
      <c r="C832" s="652" t="s">
        <v>276</v>
      </c>
      <c r="D832" s="657">
        <v>-234.71</v>
      </c>
      <c r="E832" s="653">
        <v>-1400</v>
      </c>
      <c r="F832" s="659">
        <v>-692</v>
      </c>
      <c r="G832" s="571">
        <f t="shared" si="37"/>
        <v>-8.4979399863689117E-2</v>
      </c>
    </row>
    <row r="833" spans="1:7" ht="13.95" customHeight="1" x14ac:dyDescent="0.25">
      <c r="A833" s="650">
        <v>46000</v>
      </c>
      <c r="B833" s="651"/>
      <c r="C833" s="652" t="s">
        <v>276</v>
      </c>
      <c r="D833" s="657">
        <v>-234.71</v>
      </c>
      <c r="E833" s="653">
        <v>-1400</v>
      </c>
      <c r="F833" s="659">
        <v>-692</v>
      </c>
      <c r="G833" s="649">
        <f t="shared" si="37"/>
        <v>-8.4979399863689117E-2</v>
      </c>
    </row>
    <row r="834" spans="1:7" ht="13.95" customHeight="1" x14ac:dyDescent="0.25">
      <c r="A834" s="644">
        <v>480</v>
      </c>
      <c r="B834" s="645"/>
      <c r="C834" s="646" t="s">
        <v>18</v>
      </c>
      <c r="D834" s="647">
        <v>-10509.95</v>
      </c>
      <c r="E834" s="647">
        <v>-45900</v>
      </c>
      <c r="F834" s="648">
        <v>-44965</v>
      </c>
      <c r="G834" s="571">
        <f t="shared" si="37"/>
        <v>-5.5218189521254066</v>
      </c>
    </row>
    <row r="835" spans="1:7" ht="13.95" customHeight="1" x14ac:dyDescent="0.25">
      <c r="A835" s="650">
        <v>4800</v>
      </c>
      <c r="B835" s="651"/>
      <c r="C835" s="652" t="s">
        <v>278</v>
      </c>
      <c r="D835" s="653">
        <v>-10509.95</v>
      </c>
      <c r="E835" s="653">
        <v>-42900</v>
      </c>
      <c r="F835" s="654">
        <v>-42653</v>
      </c>
      <c r="G835" s="649">
        <f t="shared" si="37"/>
        <v>-5.2378993387079937</v>
      </c>
    </row>
    <row r="836" spans="1:7" ht="13.95" customHeight="1" x14ac:dyDescent="0.25">
      <c r="A836" s="650">
        <v>48600</v>
      </c>
      <c r="B836" s="651"/>
      <c r="C836" s="652" t="s">
        <v>280</v>
      </c>
      <c r="D836" s="653">
        <v>-10509.95</v>
      </c>
      <c r="E836" s="653">
        <v>-42900</v>
      </c>
      <c r="F836" s="654">
        <v>-42653</v>
      </c>
      <c r="G836" s="571">
        <f t="shared" si="37"/>
        <v>-5.2378993387079937</v>
      </c>
    </row>
    <row r="837" spans="1:7" ht="13.95" customHeight="1" x14ac:dyDescent="0.25">
      <c r="A837" s="650">
        <v>4900</v>
      </c>
      <c r="B837" s="651"/>
      <c r="C837" s="652" t="s">
        <v>18</v>
      </c>
      <c r="D837" s="657">
        <v>0</v>
      </c>
      <c r="E837" s="653">
        <v>-3000</v>
      </c>
      <c r="F837" s="654">
        <v>-2312</v>
      </c>
      <c r="G837" s="649">
        <f t="shared" si="37"/>
        <v>-0.28391961341741218</v>
      </c>
    </row>
    <row r="838" spans="1:7" ht="13.95" customHeight="1" x14ac:dyDescent="0.3">
      <c r="A838" s="650">
        <v>49220</v>
      </c>
      <c r="B838" s="651"/>
      <c r="C838" s="652" t="s">
        <v>281</v>
      </c>
      <c r="D838" s="638"/>
      <c r="E838" s="653">
        <v>-3000</v>
      </c>
      <c r="F838" s="654">
        <v>-2289</v>
      </c>
      <c r="G838" s="571">
        <f t="shared" si="37"/>
        <v>-0.28109515359535314</v>
      </c>
    </row>
    <row r="839" spans="1:7" ht="13.95" customHeight="1" x14ac:dyDescent="0.3">
      <c r="A839" s="650">
        <v>49490</v>
      </c>
      <c r="B839" s="651"/>
      <c r="C839" s="652" t="s">
        <v>35</v>
      </c>
      <c r="D839" s="638"/>
      <c r="E839" s="638"/>
      <c r="F839" s="659">
        <v>-22</v>
      </c>
      <c r="G839" s="649">
        <f t="shared" si="37"/>
        <v>-2.7016572210999431E-3</v>
      </c>
    </row>
    <row r="840" spans="1:7" ht="13.95" customHeight="1" x14ac:dyDescent="0.25">
      <c r="A840" s="644">
        <v>5</v>
      </c>
      <c r="B840" s="645"/>
      <c r="C840" s="646" t="s">
        <v>282</v>
      </c>
      <c r="D840" s="647">
        <v>-248490.09</v>
      </c>
      <c r="E840" s="647">
        <v>-824800</v>
      </c>
      <c r="F840" s="648">
        <v>-826244</v>
      </c>
      <c r="G840" s="571">
        <f t="shared" si="37"/>
        <v>-101.46491222684097</v>
      </c>
    </row>
    <row r="841" spans="1:7" ht="13.95" customHeight="1" x14ac:dyDescent="0.25">
      <c r="A841" s="644">
        <v>6</v>
      </c>
      <c r="B841" s="645"/>
      <c r="C841" s="646" t="s">
        <v>283</v>
      </c>
      <c r="D841" s="647">
        <v>-248490.09</v>
      </c>
      <c r="E841" s="647">
        <v>-824800</v>
      </c>
      <c r="F841" s="648">
        <v>-826244</v>
      </c>
      <c r="G841" s="649">
        <f t="shared" si="37"/>
        <v>-101.46491222684097</v>
      </c>
    </row>
    <row r="842" spans="1:7" ht="13.95" customHeight="1" x14ac:dyDescent="0.25">
      <c r="A842" s="644">
        <v>7</v>
      </c>
      <c r="B842" s="645"/>
      <c r="C842" s="646" t="s">
        <v>284</v>
      </c>
      <c r="D842" s="647">
        <v>-248490.09</v>
      </c>
      <c r="E842" s="647">
        <v>-824800</v>
      </c>
      <c r="F842" s="648">
        <v>-826244</v>
      </c>
      <c r="G842" s="571">
        <f t="shared" si="37"/>
        <v>-101.46491222684097</v>
      </c>
    </row>
    <row r="843" spans="1:7" ht="13.95" customHeight="1" x14ac:dyDescent="0.25">
      <c r="A843" s="644">
        <v>8</v>
      </c>
      <c r="B843" s="645"/>
      <c r="C843" s="646" t="s">
        <v>285</v>
      </c>
      <c r="D843" s="647">
        <v>-248490.09</v>
      </c>
      <c r="E843" s="647">
        <v>-824800</v>
      </c>
      <c r="F843" s="648">
        <v>-826244</v>
      </c>
      <c r="G843" s="649">
        <f t="shared" si="37"/>
        <v>-101.46491222684097</v>
      </c>
    </row>
    <row r="844" spans="1:7" ht="13.95" customHeight="1" x14ac:dyDescent="0.25">
      <c r="A844" s="644">
        <v>91</v>
      </c>
      <c r="B844" s="645"/>
      <c r="C844" s="646" t="s">
        <v>286</v>
      </c>
      <c r="D844" s="647">
        <v>-66806.92</v>
      </c>
      <c r="E844" s="647">
        <v>-196002</v>
      </c>
      <c r="F844" s="648">
        <v>-211290</v>
      </c>
      <c r="G844" s="571">
        <f t="shared" si="37"/>
        <v>-25.946961556645771</v>
      </c>
    </row>
    <row r="845" spans="1:7" ht="13.95" customHeight="1" x14ac:dyDescent="0.25">
      <c r="A845" s="644">
        <v>921</v>
      </c>
      <c r="B845" s="645"/>
      <c r="C845" s="646" t="s">
        <v>15</v>
      </c>
      <c r="D845" s="647">
        <v>-66806.92</v>
      </c>
      <c r="E845" s="647">
        <v>-196002</v>
      </c>
      <c r="F845" s="648">
        <v>-211290</v>
      </c>
      <c r="G845" s="649">
        <f t="shared" si="37"/>
        <v>-25.946961556645771</v>
      </c>
    </row>
    <row r="846" spans="1:7" ht="13.95" customHeight="1" x14ac:dyDescent="0.25">
      <c r="A846" s="650">
        <v>92100</v>
      </c>
      <c r="B846" s="651"/>
      <c r="C846" s="652" t="s">
        <v>287</v>
      </c>
      <c r="D846" s="653">
        <v>-10345.6</v>
      </c>
      <c r="E846" s="653">
        <v>-25654</v>
      </c>
      <c r="F846" s="654">
        <v>-40842</v>
      </c>
      <c r="G846" s="571">
        <f t="shared" si="37"/>
        <v>-5.0155038283710853</v>
      </c>
    </row>
    <row r="847" spans="1:7" ht="13.95" customHeight="1" x14ac:dyDescent="0.25">
      <c r="A847" s="650">
        <v>92280</v>
      </c>
      <c r="B847" s="651"/>
      <c r="C847" s="652" t="s">
        <v>326</v>
      </c>
      <c r="D847" s="653">
        <v>-56461.32</v>
      </c>
      <c r="E847" s="653">
        <v>-169384</v>
      </c>
      <c r="F847" s="654">
        <v>-169384</v>
      </c>
      <c r="G847" s="649">
        <f t="shared" si="37"/>
        <v>-20.800795760854214</v>
      </c>
    </row>
    <row r="848" spans="1:7" ht="13.95" customHeight="1" x14ac:dyDescent="0.3">
      <c r="A848" s="650">
        <v>92284</v>
      </c>
      <c r="B848" s="651"/>
      <c r="C848" s="652" t="s">
        <v>317</v>
      </c>
      <c r="D848" s="638"/>
      <c r="E848" s="657">
        <v>-964</v>
      </c>
      <c r="F848" s="654">
        <v>-1064</v>
      </c>
      <c r="G848" s="571">
        <f t="shared" si="37"/>
        <v>-0.13066196742046998</v>
      </c>
    </row>
    <row r="849" spans="1:7" ht="26.4" customHeight="1" x14ac:dyDescent="0.25">
      <c r="A849" s="644">
        <v>9</v>
      </c>
      <c r="B849" s="645"/>
      <c r="C849" s="646" t="s">
        <v>288</v>
      </c>
      <c r="D849" s="647">
        <v>-315297.01</v>
      </c>
      <c r="E849" s="647">
        <v>-1020801</v>
      </c>
      <c r="F849" s="648">
        <v>-1037534</v>
      </c>
      <c r="G849" s="649">
        <f t="shared" si="37"/>
        <v>-127.41187378348674</v>
      </c>
    </row>
    <row r="850" spans="1:7" ht="13.95" customHeight="1" x14ac:dyDescent="0.25">
      <c r="A850" s="644"/>
      <c r="B850" s="645"/>
      <c r="C850" s="646"/>
      <c r="D850" s="647"/>
      <c r="E850" s="647"/>
      <c r="F850" s="648"/>
    </row>
    <row r="851" spans="1:7" ht="13.95" customHeight="1" x14ac:dyDescent="0.25">
      <c r="A851" s="644"/>
      <c r="B851" s="645"/>
      <c r="C851" s="646"/>
      <c r="D851" s="647"/>
      <c r="E851" s="647"/>
      <c r="F851" s="648"/>
      <c r="G851" s="649"/>
    </row>
    <row r="852" spans="1:7" ht="13.95" customHeight="1" x14ac:dyDescent="0.3">
      <c r="A852" s="636"/>
      <c r="B852" s="555"/>
      <c r="C852" s="637"/>
      <c r="D852" s="638"/>
      <c r="E852" s="638"/>
      <c r="F852" s="639"/>
    </row>
    <row r="853" spans="1:7" ht="13.95" customHeight="1" x14ac:dyDescent="0.25">
      <c r="A853" s="640">
        <v>14120982</v>
      </c>
      <c r="B853" s="641"/>
      <c r="C853" s="642" t="s">
        <v>352</v>
      </c>
      <c r="D853" s="733" t="s">
        <v>353</v>
      </c>
      <c r="E853" s="733"/>
      <c r="F853" s="733"/>
      <c r="G853" s="649"/>
    </row>
    <row r="854" spans="1:7" ht="13.95" customHeight="1" x14ac:dyDescent="0.25">
      <c r="A854" s="644">
        <v>30</v>
      </c>
      <c r="B854" s="645"/>
      <c r="C854" s="646" t="s">
        <v>51</v>
      </c>
      <c r="D854" s="647">
        <v>324842.95</v>
      </c>
      <c r="E854" s="647">
        <v>1167144</v>
      </c>
      <c r="F854" s="648">
        <v>1235111</v>
      </c>
      <c r="G854" s="571">
        <f t="shared" ref="G854:G917" si="38">F854/$K$24</f>
        <v>51.301785224752244</v>
      </c>
    </row>
    <row r="855" spans="1:7" ht="13.95" customHeight="1" x14ac:dyDescent="0.25">
      <c r="A855" s="644">
        <v>300</v>
      </c>
      <c r="B855" s="645"/>
      <c r="C855" s="646" t="s">
        <v>37</v>
      </c>
      <c r="D855" s="656">
        <v>0</v>
      </c>
      <c r="E855" s="656">
        <v>0</v>
      </c>
      <c r="F855" s="648">
        <v>45270</v>
      </c>
      <c r="G855" s="649">
        <f t="shared" si="38"/>
        <v>1.8803425903619464</v>
      </c>
    </row>
    <row r="856" spans="1:7" ht="13.95" customHeight="1" x14ac:dyDescent="0.25">
      <c r="A856" s="650">
        <v>3100</v>
      </c>
      <c r="B856" s="651"/>
      <c r="C856" s="652" t="s">
        <v>329</v>
      </c>
      <c r="D856" s="657">
        <v>0</v>
      </c>
      <c r="E856" s="657">
        <v>0</v>
      </c>
      <c r="F856" s="654">
        <v>45270</v>
      </c>
      <c r="G856" s="571">
        <f t="shared" si="38"/>
        <v>1.8803425903619464</v>
      </c>
    </row>
    <row r="857" spans="1:7" ht="13.95" customHeight="1" x14ac:dyDescent="0.3">
      <c r="A857" s="650">
        <v>31010</v>
      </c>
      <c r="B857" s="651"/>
      <c r="C857" s="652" t="s">
        <v>354</v>
      </c>
      <c r="D857" s="638"/>
      <c r="E857" s="638"/>
      <c r="F857" s="654">
        <v>45270</v>
      </c>
      <c r="G857" s="649">
        <f t="shared" si="38"/>
        <v>1.8803425903619464</v>
      </c>
    </row>
    <row r="858" spans="1:7" ht="13.95" customHeight="1" x14ac:dyDescent="0.25">
      <c r="A858" s="644">
        <v>321</v>
      </c>
      <c r="B858" s="645"/>
      <c r="C858" s="646" t="s">
        <v>214</v>
      </c>
      <c r="D858" s="647">
        <v>177665.19</v>
      </c>
      <c r="E858" s="647">
        <v>722000</v>
      </c>
      <c r="F858" s="648">
        <v>734753</v>
      </c>
      <c r="G858" s="571">
        <f t="shared" si="38"/>
        <v>30.518828347607936</v>
      </c>
    </row>
    <row r="859" spans="1:7" ht="13.95" customHeight="1" x14ac:dyDescent="0.25">
      <c r="A859" s="650">
        <v>3210</v>
      </c>
      <c r="B859" s="651"/>
      <c r="C859" s="652" t="s">
        <v>291</v>
      </c>
      <c r="D859" s="657">
        <v>0</v>
      </c>
      <c r="E859" s="657">
        <v>0</v>
      </c>
      <c r="F859" s="654">
        <v>1112</v>
      </c>
      <c r="G859" s="649">
        <f t="shared" si="38"/>
        <v>4.6188225325435928E-2</v>
      </c>
    </row>
    <row r="860" spans="1:7" ht="13.95" customHeight="1" x14ac:dyDescent="0.3">
      <c r="A860" s="650">
        <v>32200</v>
      </c>
      <c r="B860" s="651"/>
      <c r="C860" s="652" t="s">
        <v>292</v>
      </c>
      <c r="D860" s="638"/>
      <c r="E860" s="638"/>
      <c r="F860" s="654">
        <v>1112</v>
      </c>
      <c r="G860" s="571">
        <f t="shared" si="38"/>
        <v>4.6188225325435928E-2</v>
      </c>
    </row>
    <row r="861" spans="1:7" ht="13.95" customHeight="1" x14ac:dyDescent="0.25">
      <c r="A861" s="650">
        <v>3252</v>
      </c>
      <c r="B861" s="651"/>
      <c r="C861" s="652" t="s">
        <v>215</v>
      </c>
      <c r="D861" s="653">
        <v>177665.19</v>
      </c>
      <c r="E861" s="653">
        <v>722000</v>
      </c>
      <c r="F861" s="654">
        <v>733641</v>
      </c>
      <c r="G861" s="649">
        <f t="shared" si="38"/>
        <v>30.472640122282499</v>
      </c>
    </row>
    <row r="862" spans="1:7" ht="13.95" customHeight="1" x14ac:dyDescent="0.25">
      <c r="A862" s="650">
        <v>32570</v>
      </c>
      <c r="B862" s="651"/>
      <c r="C862" s="652" t="s">
        <v>216</v>
      </c>
      <c r="D862" s="653">
        <v>177665.19</v>
      </c>
      <c r="E862" s="653">
        <v>722000</v>
      </c>
      <c r="F862" s="654">
        <v>733641</v>
      </c>
      <c r="G862" s="571">
        <f t="shared" si="38"/>
        <v>30.472640122282499</v>
      </c>
    </row>
    <row r="863" spans="1:7" ht="13.95" customHeight="1" x14ac:dyDescent="0.25">
      <c r="A863" s="644">
        <v>330</v>
      </c>
      <c r="B863" s="645"/>
      <c r="C863" s="646" t="s">
        <v>217</v>
      </c>
      <c r="D863" s="656">
        <v>0</v>
      </c>
      <c r="E863" s="647">
        <v>8580</v>
      </c>
      <c r="F863" s="648">
        <v>15816</v>
      </c>
      <c r="G863" s="649">
        <f t="shared" si="38"/>
        <v>0.65693612567184767</v>
      </c>
    </row>
    <row r="864" spans="1:7" ht="13.95" customHeight="1" x14ac:dyDescent="0.3">
      <c r="A864" s="650">
        <v>33300</v>
      </c>
      <c r="B864" s="651"/>
      <c r="C864" s="652" t="s">
        <v>218</v>
      </c>
      <c r="D864" s="638"/>
      <c r="E864" s="653">
        <v>8580</v>
      </c>
      <c r="F864" s="654">
        <v>15816</v>
      </c>
      <c r="G864" s="571">
        <f t="shared" si="38"/>
        <v>0.65693612567184767</v>
      </c>
    </row>
    <row r="865" spans="1:7" ht="13.95" customHeight="1" x14ac:dyDescent="0.25">
      <c r="A865" s="644">
        <v>340</v>
      </c>
      <c r="B865" s="645"/>
      <c r="C865" s="646" t="s">
        <v>219</v>
      </c>
      <c r="D865" s="647">
        <v>147177.76</v>
      </c>
      <c r="E865" s="647">
        <v>436564</v>
      </c>
      <c r="F865" s="648">
        <v>439272</v>
      </c>
      <c r="G865" s="649">
        <f t="shared" si="38"/>
        <v>18.245678161110511</v>
      </c>
    </row>
    <row r="866" spans="1:7" ht="13.95" customHeight="1" x14ac:dyDescent="0.25">
      <c r="A866" s="650">
        <v>3400</v>
      </c>
      <c r="B866" s="651"/>
      <c r="C866" s="652" t="s">
        <v>220</v>
      </c>
      <c r="D866" s="653">
        <v>147161.26</v>
      </c>
      <c r="E866" s="653">
        <v>436564</v>
      </c>
      <c r="F866" s="654">
        <v>439272</v>
      </c>
      <c r="G866" s="571">
        <f t="shared" si="38"/>
        <v>18.245678161110511</v>
      </c>
    </row>
    <row r="867" spans="1:7" ht="13.95" customHeight="1" x14ac:dyDescent="0.25">
      <c r="A867" s="650">
        <v>34000</v>
      </c>
      <c r="B867" s="651"/>
      <c r="C867" s="652" t="s">
        <v>221</v>
      </c>
      <c r="D867" s="653">
        <v>147161.26</v>
      </c>
      <c r="E867" s="653">
        <v>436564</v>
      </c>
      <c r="F867" s="654">
        <v>439272</v>
      </c>
      <c r="G867" s="649">
        <f t="shared" si="38"/>
        <v>18.245678161110511</v>
      </c>
    </row>
    <row r="868" spans="1:7" ht="13.95" customHeight="1" x14ac:dyDescent="0.3">
      <c r="A868" s="650">
        <v>3500</v>
      </c>
      <c r="B868" s="651"/>
      <c r="C868" s="652" t="s">
        <v>219</v>
      </c>
      <c r="D868" s="657">
        <v>16.5</v>
      </c>
      <c r="E868" s="657">
        <v>0</v>
      </c>
      <c r="F868" s="639"/>
      <c r="G868" s="571">
        <f t="shared" si="38"/>
        <v>0</v>
      </c>
    </row>
    <row r="869" spans="1:7" ht="13.95" customHeight="1" x14ac:dyDescent="0.3">
      <c r="A869" s="650">
        <v>35370</v>
      </c>
      <c r="B869" s="651"/>
      <c r="C869" s="652" t="s">
        <v>222</v>
      </c>
      <c r="D869" s="657">
        <v>16.5</v>
      </c>
      <c r="E869" s="638"/>
      <c r="F869" s="639"/>
      <c r="G869" s="649">
        <f t="shared" si="38"/>
        <v>0</v>
      </c>
    </row>
    <row r="870" spans="1:7" ht="13.95" customHeight="1" x14ac:dyDescent="0.25">
      <c r="A870" s="644">
        <v>40</v>
      </c>
      <c r="B870" s="645"/>
      <c r="C870" s="646" t="s">
        <v>57</v>
      </c>
      <c r="D870" s="647">
        <v>-1054455.68</v>
      </c>
      <c r="E870" s="647">
        <v>-3573433</v>
      </c>
      <c r="F870" s="648">
        <v>-3428597</v>
      </c>
      <c r="G870" s="571">
        <f t="shared" si="38"/>
        <v>-142.41080106664896</v>
      </c>
    </row>
    <row r="871" spans="1:7" ht="13.95" customHeight="1" x14ac:dyDescent="0.25">
      <c r="A871" s="644">
        <v>400</v>
      </c>
      <c r="B871" s="645"/>
      <c r="C871" s="646" t="s">
        <v>11</v>
      </c>
      <c r="D871" s="647">
        <v>-769639.11</v>
      </c>
      <c r="E871" s="647">
        <v>-2558028</v>
      </c>
      <c r="F871" s="648">
        <v>-2440379</v>
      </c>
      <c r="G871" s="649">
        <f t="shared" si="38"/>
        <v>-101.36400641318525</v>
      </c>
    </row>
    <row r="872" spans="1:7" ht="13.95" customHeight="1" x14ac:dyDescent="0.25">
      <c r="A872" s="650">
        <v>4000</v>
      </c>
      <c r="B872" s="651"/>
      <c r="C872" s="652" t="s">
        <v>223</v>
      </c>
      <c r="D872" s="653">
        <v>-635100.68000000005</v>
      </c>
      <c r="E872" s="653">
        <v>-2105979</v>
      </c>
      <c r="F872" s="654">
        <v>-2017527</v>
      </c>
      <c r="G872" s="571">
        <f t="shared" si="38"/>
        <v>-83.800352226754285</v>
      </c>
    </row>
    <row r="873" spans="1:7" ht="13.95" customHeight="1" x14ac:dyDescent="0.25">
      <c r="A873" s="650">
        <v>4001</v>
      </c>
      <c r="B873" s="651"/>
      <c r="C873" s="652" t="s">
        <v>224</v>
      </c>
      <c r="D873" s="653">
        <v>-649715.55000000005</v>
      </c>
      <c r="E873" s="653">
        <v>-2142414</v>
      </c>
      <c r="F873" s="654">
        <v>-2054060</v>
      </c>
      <c r="G873" s="649">
        <f t="shared" si="38"/>
        <v>-85.317793266155505</v>
      </c>
    </row>
    <row r="874" spans="1:7" ht="13.95" customHeight="1" x14ac:dyDescent="0.25">
      <c r="A874" s="650">
        <v>40000</v>
      </c>
      <c r="B874" s="651"/>
      <c r="C874" s="652" t="s">
        <v>225</v>
      </c>
      <c r="D874" s="653">
        <v>-34095.71</v>
      </c>
      <c r="E874" s="653">
        <v>-85726</v>
      </c>
      <c r="F874" s="654">
        <v>-90695</v>
      </c>
      <c r="G874" s="571">
        <f t="shared" si="38"/>
        <v>-3.7671232876712333</v>
      </c>
    </row>
    <row r="875" spans="1:7" ht="13.95" customHeight="1" x14ac:dyDescent="0.25">
      <c r="A875" s="650">
        <v>40001</v>
      </c>
      <c r="B875" s="651"/>
      <c r="C875" s="652" t="s">
        <v>226</v>
      </c>
      <c r="D875" s="653">
        <v>-456170.21</v>
      </c>
      <c r="E875" s="653">
        <v>-1414349</v>
      </c>
      <c r="F875" s="654">
        <v>-1382358</v>
      </c>
      <c r="G875" s="649">
        <f t="shared" si="38"/>
        <v>-57.417862216204099</v>
      </c>
    </row>
    <row r="876" spans="1:7" ht="13.95" customHeight="1" x14ac:dyDescent="0.3">
      <c r="A876" s="650">
        <v>40020</v>
      </c>
      <c r="B876" s="651"/>
      <c r="C876" s="652" t="s">
        <v>227</v>
      </c>
      <c r="D876" s="638"/>
      <c r="E876" s="638"/>
      <c r="F876" s="654">
        <v>-2643</v>
      </c>
      <c r="G876" s="571">
        <f t="shared" si="38"/>
        <v>-0.10978010749561794</v>
      </c>
    </row>
    <row r="877" spans="1:7" ht="13.95" customHeight="1" x14ac:dyDescent="0.25">
      <c r="A877" s="650">
        <v>40041</v>
      </c>
      <c r="B877" s="651"/>
      <c r="C877" s="652" t="s">
        <v>228</v>
      </c>
      <c r="D877" s="653">
        <v>-17710.48</v>
      </c>
      <c r="E877" s="653">
        <v>-76550</v>
      </c>
      <c r="F877" s="654">
        <v>-51256</v>
      </c>
      <c r="G877" s="649">
        <f t="shared" si="38"/>
        <v>-2.128978127050849</v>
      </c>
    </row>
    <row r="878" spans="1:7" ht="13.95" customHeight="1" x14ac:dyDescent="0.25">
      <c r="A878" s="650">
        <v>40050</v>
      </c>
      <c r="B878" s="651"/>
      <c r="C878" s="652" t="s">
        <v>229</v>
      </c>
      <c r="D878" s="653">
        <v>-29866.52</v>
      </c>
      <c r="E878" s="653">
        <v>-195336</v>
      </c>
      <c r="F878" s="654">
        <v>-169101</v>
      </c>
      <c r="G878" s="571">
        <f t="shared" si="38"/>
        <v>-7.0238085348530044</v>
      </c>
    </row>
    <row r="879" spans="1:7" ht="13.95" customHeight="1" x14ac:dyDescent="0.3">
      <c r="A879" s="650">
        <v>40150</v>
      </c>
      <c r="B879" s="651"/>
      <c r="C879" s="652" t="s">
        <v>343</v>
      </c>
      <c r="D879" s="653">
        <v>-1462.02</v>
      </c>
      <c r="E879" s="638"/>
      <c r="F879" s="639"/>
      <c r="G879" s="649">
        <f t="shared" si="38"/>
        <v>0</v>
      </c>
    </row>
    <row r="880" spans="1:7" ht="13.95" customHeight="1" x14ac:dyDescent="0.25">
      <c r="A880" s="650">
        <v>40250</v>
      </c>
      <c r="B880" s="651"/>
      <c r="C880" s="652" t="s">
        <v>230</v>
      </c>
      <c r="D880" s="653">
        <v>-110410.61</v>
      </c>
      <c r="E880" s="653">
        <v>-370453</v>
      </c>
      <c r="F880" s="654">
        <v>-358007</v>
      </c>
      <c r="G880" s="571">
        <f t="shared" si="38"/>
        <v>-14.870240992880701</v>
      </c>
    </row>
    <row r="881" spans="1:8" ht="13.95" customHeight="1" x14ac:dyDescent="0.25">
      <c r="A881" s="650">
        <v>4290</v>
      </c>
      <c r="B881" s="651"/>
      <c r="C881" s="652" t="s">
        <v>231</v>
      </c>
      <c r="D881" s="653">
        <v>14614.87</v>
      </c>
      <c r="E881" s="653">
        <v>36435</v>
      </c>
      <c r="F881" s="654">
        <v>36534</v>
      </c>
      <c r="G881" s="649">
        <f t="shared" si="38"/>
        <v>1.5174825755750685</v>
      </c>
    </row>
    <row r="882" spans="1:8" ht="13.95" customHeight="1" x14ac:dyDescent="0.25">
      <c r="A882" s="650">
        <v>42900</v>
      </c>
      <c r="B882" s="651"/>
      <c r="C882" s="652" t="s">
        <v>232</v>
      </c>
      <c r="D882" s="653">
        <v>7559.79</v>
      </c>
      <c r="E882" s="653">
        <v>36435</v>
      </c>
      <c r="F882" s="654">
        <v>26714</v>
      </c>
      <c r="G882" s="571">
        <f t="shared" si="38"/>
        <v>1.1095973483306614</v>
      </c>
    </row>
    <row r="883" spans="1:8" ht="13.95" customHeight="1" x14ac:dyDescent="0.3">
      <c r="A883" s="650">
        <v>42940</v>
      </c>
      <c r="B883" s="652"/>
      <c r="C883" s="652" t="s">
        <v>296</v>
      </c>
      <c r="D883" s="653">
        <v>7055.08</v>
      </c>
      <c r="E883" s="638"/>
      <c r="F883" s="654">
        <v>9819</v>
      </c>
      <c r="G883" s="649">
        <f t="shared" si="38"/>
        <v>0.4078436910705534</v>
      </c>
    </row>
    <row r="884" spans="1:8" ht="13.95" customHeight="1" x14ac:dyDescent="0.25">
      <c r="A884" s="650">
        <v>4100</v>
      </c>
      <c r="B884" s="652"/>
      <c r="C884" s="670" t="s">
        <v>233</v>
      </c>
      <c r="D884" s="653">
        <v>-134538.43</v>
      </c>
      <c r="E884" s="653">
        <v>-452049</v>
      </c>
      <c r="F884" s="654">
        <v>-422852</v>
      </c>
      <c r="G884" s="571">
        <f t="shared" si="38"/>
        <v>-17.563654186430963</v>
      </c>
      <c r="H884" s="658">
        <f>F884/F872</f>
        <v>0.20958926448072318</v>
      </c>
    </row>
    <row r="885" spans="1:8" ht="13.95" customHeight="1" x14ac:dyDescent="0.25">
      <c r="A885" s="650">
        <v>4101</v>
      </c>
      <c r="B885" s="652"/>
      <c r="C885" s="652" t="s">
        <v>234</v>
      </c>
      <c r="D885" s="653">
        <v>-107605.05</v>
      </c>
      <c r="E885" s="653">
        <v>-362068</v>
      </c>
      <c r="F885" s="654">
        <v>-345154</v>
      </c>
      <c r="G885" s="649">
        <f t="shared" si="38"/>
        <v>-14.33637655033769</v>
      </c>
    </row>
    <row r="886" spans="1:8" ht="13.95" customHeight="1" x14ac:dyDescent="0.25">
      <c r="A886" s="650">
        <v>41000</v>
      </c>
      <c r="B886" s="652"/>
      <c r="C886" s="652" t="s">
        <v>235</v>
      </c>
      <c r="D886" s="653">
        <v>-107605.05</v>
      </c>
      <c r="E886" s="653">
        <v>-362068</v>
      </c>
      <c r="F886" s="654">
        <v>-345154</v>
      </c>
      <c r="G886" s="571">
        <f t="shared" si="38"/>
        <v>-14.33637655033769</v>
      </c>
    </row>
    <row r="887" spans="1:8" ht="13.95" customHeight="1" x14ac:dyDescent="0.25">
      <c r="A887" s="650">
        <v>4200</v>
      </c>
      <c r="B887" s="652"/>
      <c r="C887" s="652" t="s">
        <v>236</v>
      </c>
      <c r="D887" s="653">
        <v>-26933.38</v>
      </c>
      <c r="E887" s="653">
        <v>-89981</v>
      </c>
      <c r="F887" s="654">
        <v>-77698</v>
      </c>
      <c r="G887" s="649">
        <f t="shared" si="38"/>
        <v>-3.227277636093274</v>
      </c>
    </row>
    <row r="888" spans="1:8" ht="13.95" customHeight="1" x14ac:dyDescent="0.25">
      <c r="A888" s="650">
        <v>42000</v>
      </c>
      <c r="B888" s="652"/>
      <c r="C888" s="652" t="s">
        <v>237</v>
      </c>
      <c r="D888" s="653">
        <v>-9749.2900000000009</v>
      </c>
      <c r="E888" s="653">
        <v>-32779</v>
      </c>
      <c r="F888" s="654">
        <v>-27093</v>
      </c>
      <c r="G888" s="571">
        <f t="shared" si="38"/>
        <v>-1.1253395582212551</v>
      </c>
    </row>
    <row r="889" spans="1:8" ht="13.95" customHeight="1" x14ac:dyDescent="0.25">
      <c r="A889" s="650">
        <v>42100</v>
      </c>
      <c r="B889" s="652"/>
      <c r="C889" s="652" t="s">
        <v>238</v>
      </c>
      <c r="D889" s="653">
        <v>-12181.42</v>
      </c>
      <c r="E889" s="653">
        <v>-40706</v>
      </c>
      <c r="F889" s="654">
        <v>-34791</v>
      </c>
      <c r="G889" s="649">
        <f t="shared" si="38"/>
        <v>-1.4450850245478788</v>
      </c>
    </row>
    <row r="890" spans="1:8" ht="13.95" customHeight="1" x14ac:dyDescent="0.25">
      <c r="A890" s="650">
        <v>42200</v>
      </c>
      <c r="B890" s="652"/>
      <c r="C890" s="652" t="s">
        <v>239</v>
      </c>
      <c r="D890" s="653">
        <v>-5002.67</v>
      </c>
      <c r="E890" s="653">
        <v>-16497</v>
      </c>
      <c r="F890" s="654">
        <v>-15815</v>
      </c>
      <c r="G890" s="571">
        <f t="shared" si="38"/>
        <v>-0.65689458949799384</v>
      </c>
    </row>
    <row r="891" spans="1:8" ht="13.95" customHeight="1" x14ac:dyDescent="0.25">
      <c r="A891" s="644">
        <v>430</v>
      </c>
      <c r="B891" s="652"/>
      <c r="C891" s="655" t="s">
        <v>13</v>
      </c>
      <c r="D891" s="647">
        <v>-134713.76999999999</v>
      </c>
      <c r="E891" s="647">
        <v>-503346</v>
      </c>
      <c r="F891" s="648">
        <v>-480888</v>
      </c>
      <c r="G891" s="649">
        <f t="shared" si="38"/>
        <v>-19.97424757221064</v>
      </c>
    </row>
    <row r="892" spans="1:8" ht="13.95" customHeight="1" x14ac:dyDescent="0.25">
      <c r="A892" s="650">
        <v>4340</v>
      </c>
      <c r="B892" s="652"/>
      <c r="C892" s="652" t="s">
        <v>240</v>
      </c>
      <c r="D892" s="653">
        <v>-134713.76999999999</v>
      </c>
      <c r="E892" s="653">
        <v>-503346</v>
      </c>
      <c r="F892" s="654">
        <v>-480888</v>
      </c>
      <c r="G892" s="571">
        <f t="shared" si="38"/>
        <v>-19.97424757221064</v>
      </c>
    </row>
    <row r="893" spans="1:8" ht="13.95" customHeight="1" x14ac:dyDescent="0.25">
      <c r="A893" s="650">
        <v>43400</v>
      </c>
      <c r="B893" s="652"/>
      <c r="C893" s="652" t="s">
        <v>241</v>
      </c>
      <c r="D893" s="657">
        <v>-200.98</v>
      </c>
      <c r="E893" s="653">
        <v>-2400</v>
      </c>
      <c r="F893" s="654">
        <v>-2610</v>
      </c>
      <c r="G893" s="649">
        <f t="shared" si="38"/>
        <v>-0.10840941375844224</v>
      </c>
    </row>
    <row r="894" spans="1:8" ht="13.95" customHeight="1" x14ac:dyDescent="0.3">
      <c r="A894" s="650">
        <v>43410</v>
      </c>
      <c r="B894" s="652"/>
      <c r="C894" s="652" t="s">
        <v>301</v>
      </c>
      <c r="D894" s="638"/>
      <c r="E894" s="638"/>
      <c r="F894" s="659">
        <v>-45</v>
      </c>
      <c r="G894" s="571">
        <f t="shared" si="38"/>
        <v>-1.8691278234214178E-3</v>
      </c>
    </row>
    <row r="895" spans="1:8" ht="13.95" customHeight="1" x14ac:dyDescent="0.25">
      <c r="A895" s="650">
        <v>43490</v>
      </c>
      <c r="B895" s="652"/>
      <c r="C895" s="652" t="s">
        <v>242</v>
      </c>
      <c r="D895" s="653">
        <v>-12539.71</v>
      </c>
      <c r="E895" s="653">
        <v>-43850</v>
      </c>
      <c r="F895" s="654">
        <v>-42017</v>
      </c>
      <c r="G895" s="649">
        <f t="shared" si="38"/>
        <v>-1.7452254168155048</v>
      </c>
    </row>
    <row r="896" spans="1:8" ht="13.95" customHeight="1" x14ac:dyDescent="0.3">
      <c r="A896" s="650">
        <v>43493</v>
      </c>
      <c r="B896" s="652"/>
      <c r="C896" s="652" t="s">
        <v>302</v>
      </c>
      <c r="D896" s="653">
        <v>-2188.13</v>
      </c>
      <c r="E896" s="638"/>
      <c r="F896" s="654">
        <v>-2244</v>
      </c>
      <c r="G896" s="571">
        <f t="shared" si="38"/>
        <v>-9.3207174127948045E-2</v>
      </c>
    </row>
    <row r="897" spans="1:8" ht="13.95" customHeight="1" x14ac:dyDescent="0.25">
      <c r="A897" s="650">
        <v>43610</v>
      </c>
      <c r="B897" s="652"/>
      <c r="C897" s="652" t="s">
        <v>243</v>
      </c>
      <c r="D897" s="657">
        <v>-72.260000000000005</v>
      </c>
      <c r="E897" s="657">
        <v>-250</v>
      </c>
      <c r="F897" s="659">
        <v>-189</v>
      </c>
      <c r="G897" s="649">
        <f t="shared" si="38"/>
        <v>-7.8503368583699544E-3</v>
      </c>
    </row>
    <row r="898" spans="1:8" ht="13.95" customHeight="1" x14ac:dyDescent="0.25">
      <c r="A898" s="650">
        <v>43630</v>
      </c>
      <c r="B898" s="652"/>
      <c r="C898" s="652" t="s">
        <v>244</v>
      </c>
      <c r="D898" s="657">
        <v>-276.08999999999997</v>
      </c>
      <c r="E898" s="657">
        <v>-550</v>
      </c>
      <c r="F898" s="654">
        <v>-1358</v>
      </c>
      <c r="G898" s="571">
        <f t="shared" si="38"/>
        <v>-5.6406124093473009E-2</v>
      </c>
    </row>
    <row r="899" spans="1:8" ht="13.95" customHeight="1" x14ac:dyDescent="0.3">
      <c r="A899" s="650">
        <v>43640</v>
      </c>
      <c r="B899" s="652"/>
      <c r="C899" s="652" t="s">
        <v>304</v>
      </c>
      <c r="D899" s="638"/>
      <c r="E899" s="657">
        <v>-100</v>
      </c>
      <c r="F899" s="659">
        <v>-737</v>
      </c>
      <c r="G899" s="649">
        <f t="shared" si="38"/>
        <v>-3.0612160130257443E-2</v>
      </c>
    </row>
    <row r="900" spans="1:8" ht="13.95" customHeight="1" x14ac:dyDescent="0.25">
      <c r="A900" s="650">
        <v>43810</v>
      </c>
      <c r="B900" s="652"/>
      <c r="C900" s="652" t="s">
        <v>305</v>
      </c>
      <c r="D900" s="653">
        <v>-17228.96</v>
      </c>
      <c r="E900" s="653">
        <v>-59300</v>
      </c>
      <c r="F900" s="654">
        <v>-55766</v>
      </c>
      <c r="G900" s="571">
        <f t="shared" si="38"/>
        <v>-2.3163062711315288</v>
      </c>
    </row>
    <row r="901" spans="1:8" ht="13.95" customHeight="1" x14ac:dyDescent="0.25">
      <c r="A901" s="650">
        <v>43850</v>
      </c>
      <c r="B901" s="652"/>
      <c r="C901" s="652" t="s">
        <v>306</v>
      </c>
      <c r="D901" s="657">
        <v>-108.94</v>
      </c>
      <c r="E901" s="657">
        <v>-750</v>
      </c>
      <c r="F901" s="659">
        <v>-567</v>
      </c>
      <c r="G901" s="649">
        <f t="shared" si="38"/>
        <v>-2.3551010575109867E-2</v>
      </c>
    </row>
    <row r="902" spans="1:8" ht="13.95" customHeight="1" x14ac:dyDescent="0.25">
      <c r="A902" s="650">
        <v>43867</v>
      </c>
      <c r="B902" s="652"/>
      <c r="C902" s="652" t="s">
        <v>245</v>
      </c>
      <c r="D902" s="653">
        <v>-1415.5</v>
      </c>
      <c r="E902" s="653">
        <v>-11400</v>
      </c>
      <c r="F902" s="654">
        <v>-4185</v>
      </c>
      <c r="G902" s="571">
        <f t="shared" si="38"/>
        <v>-0.17382888757819187</v>
      </c>
    </row>
    <row r="903" spans="1:8" ht="13.95" customHeight="1" x14ac:dyDescent="0.25">
      <c r="A903" s="650">
        <v>44000</v>
      </c>
      <c r="B903" s="652"/>
      <c r="C903" s="652" t="s">
        <v>247</v>
      </c>
      <c r="D903" s="657">
        <v>-515.74</v>
      </c>
      <c r="E903" s="653">
        <v>-2000</v>
      </c>
      <c r="F903" s="654">
        <v>-1783</v>
      </c>
      <c r="G903" s="649">
        <f t="shared" si="38"/>
        <v>-7.4058997981341954E-2</v>
      </c>
    </row>
    <row r="904" spans="1:8" ht="13.95" customHeight="1" x14ac:dyDescent="0.25">
      <c r="A904" s="650">
        <v>44140</v>
      </c>
      <c r="B904" s="652"/>
      <c r="C904" s="652" t="s">
        <v>307</v>
      </c>
      <c r="D904" s="657">
        <v>-236.4</v>
      </c>
      <c r="E904" s="657">
        <v>-750</v>
      </c>
      <c r="F904" s="659">
        <v>-230</v>
      </c>
      <c r="G904" s="671">
        <f t="shared" si="38"/>
        <v>-9.5533199863761364E-3</v>
      </c>
    </row>
    <row r="905" spans="1:8" ht="13.95" customHeight="1" x14ac:dyDescent="0.25">
      <c r="A905" s="650">
        <v>44147</v>
      </c>
      <c r="B905" s="652"/>
      <c r="C905" s="652" t="s">
        <v>248</v>
      </c>
      <c r="D905" s="653">
        <v>-74896.53</v>
      </c>
      <c r="E905" s="653">
        <v>-315000</v>
      </c>
      <c r="F905" s="654">
        <v>-297983</v>
      </c>
      <c r="G905" s="649">
        <f t="shared" si="38"/>
        <v>-12.377073693479652</v>
      </c>
      <c r="H905" s="661">
        <f>G905/K4</f>
        <v>-0.18201578960999487</v>
      </c>
    </row>
    <row r="906" spans="1:8" ht="13.95" customHeight="1" x14ac:dyDescent="0.3">
      <c r="A906" s="650">
        <v>44150</v>
      </c>
      <c r="B906" s="652"/>
      <c r="C906" s="652" t="s">
        <v>249</v>
      </c>
      <c r="D906" s="638"/>
      <c r="E906" s="657">
        <v>-200</v>
      </c>
      <c r="F906" s="659">
        <v>-109</v>
      </c>
      <c r="G906" s="571">
        <f t="shared" si="38"/>
        <v>-4.5274429500652118E-3</v>
      </c>
    </row>
    <row r="907" spans="1:8" ht="13.95" customHeight="1" x14ac:dyDescent="0.25">
      <c r="A907" s="650">
        <v>44160</v>
      </c>
      <c r="B907" s="652"/>
      <c r="C907" s="652" t="s">
        <v>250</v>
      </c>
      <c r="D907" s="653">
        <v>-1121.93</v>
      </c>
      <c r="E907" s="653">
        <v>-7800</v>
      </c>
      <c r="F907" s="654">
        <v>-8350</v>
      </c>
      <c r="G907" s="649">
        <f t="shared" si="38"/>
        <v>-0.34682705167930755</v>
      </c>
    </row>
    <row r="908" spans="1:8" ht="13.95" customHeight="1" x14ac:dyDescent="0.25">
      <c r="A908" s="650">
        <v>44197</v>
      </c>
      <c r="B908" s="652"/>
      <c r="C908" s="652" t="s">
        <v>251</v>
      </c>
      <c r="D908" s="653">
        <v>-16330</v>
      </c>
      <c r="E908" s="653">
        <v>-22956</v>
      </c>
      <c r="F908" s="654">
        <v>-22440</v>
      </c>
      <c r="G908" s="571">
        <f t="shared" si="38"/>
        <v>-0.93207174127948034</v>
      </c>
    </row>
    <row r="909" spans="1:8" ht="13.95" customHeight="1" x14ac:dyDescent="0.25">
      <c r="A909" s="650">
        <v>44310</v>
      </c>
      <c r="B909" s="652"/>
      <c r="C909" s="652" t="s">
        <v>252</v>
      </c>
      <c r="D909" s="653">
        <v>-6224.15</v>
      </c>
      <c r="E909" s="653">
        <v>-17160</v>
      </c>
      <c r="F909" s="654">
        <v>-31631</v>
      </c>
      <c r="G909" s="649">
        <f t="shared" si="38"/>
        <v>-1.3138307151698416</v>
      </c>
    </row>
    <row r="910" spans="1:8" ht="13.95" customHeight="1" x14ac:dyDescent="0.3">
      <c r="A910" s="650">
        <v>44460</v>
      </c>
      <c r="B910" s="652"/>
      <c r="C910" s="652" t="s">
        <v>253</v>
      </c>
      <c r="D910" s="638"/>
      <c r="E910" s="653">
        <v>-11180</v>
      </c>
      <c r="F910" s="639"/>
      <c r="G910" s="571">
        <f t="shared" si="38"/>
        <v>0</v>
      </c>
    </row>
    <row r="911" spans="1:8" ht="13.95" customHeight="1" x14ac:dyDescent="0.25">
      <c r="A911" s="650">
        <v>44700</v>
      </c>
      <c r="B911" s="652"/>
      <c r="C911" s="652" t="s">
        <v>254</v>
      </c>
      <c r="D911" s="653">
        <v>-1358.45</v>
      </c>
      <c r="E911" s="653">
        <v>-7700</v>
      </c>
      <c r="F911" s="654">
        <v>-8643</v>
      </c>
      <c r="G911" s="649">
        <f t="shared" si="38"/>
        <v>-0.35899715061847365</v>
      </c>
    </row>
    <row r="912" spans="1:8" ht="13.95" customHeight="1" x14ac:dyDescent="0.25">
      <c r="A912" s="644">
        <v>450</v>
      </c>
      <c r="B912" s="652"/>
      <c r="C912" s="655" t="s">
        <v>16</v>
      </c>
      <c r="D912" s="647">
        <v>-11612.55</v>
      </c>
      <c r="E912" s="647">
        <v>-69065</v>
      </c>
      <c r="F912" s="648">
        <v>-69800</v>
      </c>
      <c r="G912" s="571">
        <f t="shared" si="38"/>
        <v>-2.8992249349958881</v>
      </c>
    </row>
    <row r="913" spans="1:7" ht="13.95" customHeight="1" x14ac:dyDescent="0.25">
      <c r="A913" s="650">
        <v>4500</v>
      </c>
      <c r="B913" s="652"/>
      <c r="C913" s="652" t="s">
        <v>255</v>
      </c>
      <c r="D913" s="653">
        <v>-11612.55</v>
      </c>
      <c r="E913" s="653">
        <v>-69065</v>
      </c>
      <c r="F913" s="654">
        <v>-69800</v>
      </c>
      <c r="G913" s="649">
        <f t="shared" si="38"/>
        <v>-2.8992249349958881</v>
      </c>
    </row>
    <row r="914" spans="1:7" ht="13.95" customHeight="1" x14ac:dyDescent="0.25">
      <c r="A914" s="650">
        <v>4501</v>
      </c>
      <c r="B914" s="652"/>
      <c r="C914" s="652" t="s">
        <v>256</v>
      </c>
      <c r="D914" s="653">
        <v>-1065.5</v>
      </c>
      <c r="E914" s="653">
        <v>-3150</v>
      </c>
      <c r="F914" s="654">
        <v>-2982</v>
      </c>
      <c r="G914" s="571">
        <f t="shared" si="38"/>
        <v>-0.12386087043205929</v>
      </c>
    </row>
    <row r="915" spans="1:7" ht="13.95" customHeight="1" x14ac:dyDescent="0.25">
      <c r="A915" s="650">
        <v>45000</v>
      </c>
      <c r="B915" s="652"/>
      <c r="C915" s="652" t="s">
        <v>257</v>
      </c>
      <c r="D915" s="657">
        <v>-42.62</v>
      </c>
      <c r="E915" s="653">
        <v>-1000</v>
      </c>
      <c r="F915" s="659">
        <v>-981</v>
      </c>
      <c r="G915" s="649">
        <f t="shared" si="38"/>
        <v>-4.0746986550586908E-2</v>
      </c>
    </row>
    <row r="916" spans="1:7" ht="13.95" customHeight="1" x14ac:dyDescent="0.3">
      <c r="A916" s="650">
        <v>45010</v>
      </c>
      <c r="B916" s="652"/>
      <c r="C916" s="652" t="s">
        <v>258</v>
      </c>
      <c r="D916" s="638"/>
      <c r="E916" s="653">
        <v>-1500</v>
      </c>
      <c r="F916" s="654">
        <v>-1360</v>
      </c>
      <c r="G916" s="571">
        <f t="shared" si="38"/>
        <v>-5.6489196441180632E-2</v>
      </c>
    </row>
    <row r="917" spans="1:7" ht="13.95" customHeight="1" x14ac:dyDescent="0.25">
      <c r="A917" s="650">
        <v>45120</v>
      </c>
      <c r="B917" s="652"/>
      <c r="C917" s="652" t="s">
        <v>309</v>
      </c>
      <c r="D917" s="653">
        <v>-1022.88</v>
      </c>
      <c r="E917" s="657">
        <v>-650</v>
      </c>
      <c r="F917" s="659">
        <v>-640</v>
      </c>
      <c r="G917" s="649">
        <f t="shared" si="38"/>
        <v>-2.6583151266437944E-2</v>
      </c>
    </row>
    <row r="918" spans="1:7" ht="13.95" customHeight="1" x14ac:dyDescent="0.3">
      <c r="A918" s="650">
        <v>4520</v>
      </c>
      <c r="B918" s="652"/>
      <c r="C918" s="652" t="s">
        <v>259</v>
      </c>
      <c r="D918" s="657">
        <v>0</v>
      </c>
      <c r="E918" s="657">
        <v>-100</v>
      </c>
      <c r="F918" s="639"/>
      <c r="G918" s="571">
        <f t="shared" ref="G918:G954" si="39">F918/$K$24</f>
        <v>0</v>
      </c>
    </row>
    <row r="919" spans="1:7" ht="13.95" customHeight="1" x14ac:dyDescent="0.3">
      <c r="A919" s="650">
        <v>45200</v>
      </c>
      <c r="B919" s="652"/>
      <c r="C919" s="652" t="s">
        <v>259</v>
      </c>
      <c r="D919" s="638"/>
      <c r="E919" s="657">
        <v>-100</v>
      </c>
      <c r="F919" s="639"/>
      <c r="G919" s="649">
        <f t="shared" si="39"/>
        <v>0</v>
      </c>
    </row>
    <row r="920" spans="1:7" ht="13.95" customHeight="1" x14ac:dyDescent="0.25">
      <c r="A920" s="650">
        <v>4540</v>
      </c>
      <c r="B920" s="652"/>
      <c r="C920" s="652" t="s">
        <v>261</v>
      </c>
      <c r="D920" s="657">
        <v>0</v>
      </c>
      <c r="E920" s="657">
        <v>-450</v>
      </c>
      <c r="F920" s="659">
        <v>-780</v>
      </c>
      <c r="G920" s="571">
        <f t="shared" si="39"/>
        <v>-3.2398215605971246E-2</v>
      </c>
    </row>
    <row r="921" spans="1:7" ht="13.95" customHeight="1" x14ac:dyDescent="0.3">
      <c r="A921" s="650">
        <v>45400</v>
      </c>
      <c r="B921" s="652"/>
      <c r="C921" s="652" t="s">
        <v>261</v>
      </c>
      <c r="D921" s="638"/>
      <c r="E921" s="657">
        <v>-450</v>
      </c>
      <c r="F921" s="659">
        <v>-780</v>
      </c>
      <c r="G921" s="649">
        <f t="shared" si="39"/>
        <v>-3.2398215605971246E-2</v>
      </c>
    </row>
    <row r="922" spans="1:7" ht="13.95" customHeight="1" x14ac:dyDescent="0.25">
      <c r="A922" s="650">
        <v>4541</v>
      </c>
      <c r="B922" s="652"/>
      <c r="C922" s="652" t="s">
        <v>262</v>
      </c>
      <c r="D922" s="653">
        <v>-6142.04</v>
      </c>
      <c r="E922" s="653">
        <v>-35770</v>
      </c>
      <c r="F922" s="654">
        <v>-32414</v>
      </c>
      <c r="G922" s="571">
        <f t="shared" si="39"/>
        <v>-1.3463535392973742</v>
      </c>
    </row>
    <row r="923" spans="1:7" ht="13.95" customHeight="1" x14ac:dyDescent="0.25">
      <c r="A923" s="650">
        <v>45420</v>
      </c>
      <c r="B923" s="652"/>
      <c r="C923" s="652" t="s">
        <v>263</v>
      </c>
      <c r="D923" s="657">
        <v>-14.08</v>
      </c>
      <c r="E923" s="657">
        <v>-500</v>
      </c>
      <c r="F923" s="659">
        <v>-143</v>
      </c>
      <c r="G923" s="649">
        <f t="shared" si="39"/>
        <v>-5.9396728610947276E-3</v>
      </c>
    </row>
    <row r="924" spans="1:7" ht="13.95" customHeight="1" x14ac:dyDescent="0.25">
      <c r="A924" s="650">
        <v>45430</v>
      </c>
      <c r="B924" s="652"/>
      <c r="C924" s="652" t="s">
        <v>264</v>
      </c>
      <c r="D924" s="653">
        <v>-6096.22</v>
      </c>
      <c r="E924" s="653">
        <v>-35000</v>
      </c>
      <c r="F924" s="654">
        <v>-31985</v>
      </c>
      <c r="G924" s="571">
        <f t="shared" si="39"/>
        <v>-1.32853452071409</v>
      </c>
    </row>
    <row r="925" spans="1:7" ht="13.95" customHeight="1" x14ac:dyDescent="0.25">
      <c r="A925" s="650">
        <v>45440</v>
      </c>
      <c r="B925" s="652"/>
      <c r="C925" s="652" t="s">
        <v>265</v>
      </c>
      <c r="D925" s="657">
        <v>-31.74</v>
      </c>
      <c r="E925" s="657">
        <v>-270</v>
      </c>
      <c r="F925" s="659">
        <v>-286</v>
      </c>
      <c r="G925" s="649">
        <f t="shared" si="39"/>
        <v>-1.1879345722189455E-2</v>
      </c>
    </row>
    <row r="926" spans="1:7" ht="13.95" customHeight="1" x14ac:dyDescent="0.25">
      <c r="A926" s="650">
        <v>4550</v>
      </c>
      <c r="B926" s="652"/>
      <c r="C926" s="652" t="s">
        <v>266</v>
      </c>
      <c r="D926" s="653">
        <v>-2744.26</v>
      </c>
      <c r="E926" s="653">
        <v>-22145</v>
      </c>
      <c r="F926" s="654">
        <v>-22581</v>
      </c>
      <c r="G926" s="571">
        <f t="shared" si="39"/>
        <v>-0.93792834179286755</v>
      </c>
    </row>
    <row r="927" spans="1:7" ht="13.95" customHeight="1" x14ac:dyDescent="0.3">
      <c r="A927" s="650">
        <v>45510</v>
      </c>
      <c r="B927" s="652"/>
      <c r="C927" s="652" t="s">
        <v>267</v>
      </c>
      <c r="D927" s="638"/>
      <c r="E927" s="638"/>
      <c r="F927" s="654">
        <v>-4855</v>
      </c>
      <c r="G927" s="649">
        <f t="shared" si="39"/>
        <v>-0.20165812406024408</v>
      </c>
    </row>
    <row r="928" spans="1:7" ht="13.95" customHeight="1" x14ac:dyDescent="0.25">
      <c r="A928" s="650">
        <v>45520</v>
      </c>
      <c r="B928" s="652"/>
      <c r="C928" s="652" t="s">
        <v>268</v>
      </c>
      <c r="D928" s="653">
        <v>-2744.26</v>
      </c>
      <c r="E928" s="653">
        <v>-22145</v>
      </c>
      <c r="F928" s="654">
        <v>-17726</v>
      </c>
      <c r="G928" s="571">
        <f t="shared" si="39"/>
        <v>-0.73627021773262336</v>
      </c>
    </row>
    <row r="929" spans="1:7" ht="13.95" customHeight="1" x14ac:dyDescent="0.25">
      <c r="A929" s="650">
        <v>4580</v>
      </c>
      <c r="B929" s="652"/>
      <c r="C929" s="652" t="s">
        <v>271</v>
      </c>
      <c r="D929" s="657">
        <v>-396</v>
      </c>
      <c r="E929" s="657">
        <v>0</v>
      </c>
      <c r="F929" s="654">
        <v>-5476</v>
      </c>
      <c r="G929" s="649">
        <f t="shared" si="39"/>
        <v>-0.22745208802345965</v>
      </c>
    </row>
    <row r="930" spans="1:7" ht="13.95" customHeight="1" x14ac:dyDescent="0.3">
      <c r="A930" s="650">
        <v>45800</v>
      </c>
      <c r="B930" s="652"/>
      <c r="C930" s="652" t="s">
        <v>271</v>
      </c>
      <c r="D930" s="657">
        <v>-396</v>
      </c>
      <c r="E930" s="638"/>
      <c r="F930" s="654">
        <v>-5476</v>
      </c>
      <c r="G930" s="571">
        <f t="shared" si="39"/>
        <v>-0.22745208802345965</v>
      </c>
    </row>
    <row r="931" spans="1:7" ht="13.95" customHeight="1" x14ac:dyDescent="0.25">
      <c r="A931" s="650">
        <v>4590</v>
      </c>
      <c r="B931" s="652"/>
      <c r="C931" s="652" t="s">
        <v>272</v>
      </c>
      <c r="D931" s="657">
        <v>-647.71</v>
      </c>
      <c r="E931" s="653">
        <v>-4300</v>
      </c>
      <c r="F931" s="654">
        <v>-2241</v>
      </c>
      <c r="G931" s="649">
        <f t="shared" si="39"/>
        <v>-9.3082565606386614E-2</v>
      </c>
    </row>
    <row r="932" spans="1:7" ht="13.95" customHeight="1" x14ac:dyDescent="0.3">
      <c r="A932" s="650">
        <v>45930</v>
      </c>
      <c r="B932" s="652"/>
      <c r="C932" s="652" t="s">
        <v>273</v>
      </c>
      <c r="D932" s="638"/>
      <c r="E932" s="638"/>
      <c r="F932" s="639"/>
      <c r="G932" s="571">
        <f t="shared" si="39"/>
        <v>0</v>
      </c>
    </row>
    <row r="933" spans="1:7" ht="13.95" customHeight="1" x14ac:dyDescent="0.25">
      <c r="A933" s="650">
        <v>45950</v>
      </c>
      <c r="B933" s="652"/>
      <c r="C933" s="652" t="s">
        <v>275</v>
      </c>
      <c r="D933" s="657">
        <v>-647.71</v>
      </c>
      <c r="E933" s="653">
        <v>-4300</v>
      </c>
      <c r="F933" s="654">
        <v>-2241</v>
      </c>
      <c r="G933" s="649">
        <f t="shared" si="39"/>
        <v>-9.3082565606386614E-2</v>
      </c>
    </row>
    <row r="934" spans="1:7" ht="13.95" customHeight="1" x14ac:dyDescent="0.25">
      <c r="A934" s="650">
        <v>4601</v>
      </c>
      <c r="B934" s="652"/>
      <c r="C934" s="652" t="s">
        <v>276</v>
      </c>
      <c r="D934" s="657">
        <v>-617.04</v>
      </c>
      <c r="E934" s="653">
        <v>-3150</v>
      </c>
      <c r="F934" s="654">
        <v>-3326</v>
      </c>
      <c r="G934" s="571">
        <f t="shared" si="39"/>
        <v>-0.13814931423776969</v>
      </c>
    </row>
    <row r="935" spans="1:7" ht="13.95" customHeight="1" x14ac:dyDescent="0.25">
      <c r="A935" s="650">
        <v>46000</v>
      </c>
      <c r="B935" s="652"/>
      <c r="C935" s="652" t="s">
        <v>276</v>
      </c>
      <c r="D935" s="657">
        <v>-617.04</v>
      </c>
      <c r="E935" s="653">
        <v>-2150</v>
      </c>
      <c r="F935" s="654">
        <v>-2069</v>
      </c>
      <c r="G935" s="649">
        <f t="shared" si="39"/>
        <v>-8.5938343703531414E-2</v>
      </c>
    </row>
    <row r="936" spans="1:7" ht="13.95" customHeight="1" x14ac:dyDescent="0.3">
      <c r="A936" s="650">
        <v>46020</v>
      </c>
      <c r="B936" s="652"/>
      <c r="C936" s="652" t="s">
        <v>277</v>
      </c>
      <c r="D936" s="638"/>
      <c r="E936" s="653">
        <v>-1000</v>
      </c>
      <c r="F936" s="654">
        <v>-1257</v>
      </c>
      <c r="G936" s="571">
        <f t="shared" si="39"/>
        <v>-5.2210970534238274E-2</v>
      </c>
    </row>
    <row r="937" spans="1:7" ht="13.95" customHeight="1" x14ac:dyDescent="0.25">
      <c r="A937" s="644">
        <v>480</v>
      </c>
      <c r="B937" s="652"/>
      <c r="C937" s="655" t="s">
        <v>18</v>
      </c>
      <c r="D937" s="647">
        <v>-138490.25</v>
      </c>
      <c r="E937" s="647">
        <v>-442994</v>
      </c>
      <c r="F937" s="648">
        <v>-437530</v>
      </c>
      <c r="G937" s="649">
        <f t="shared" si="39"/>
        <v>-18.173322146257178</v>
      </c>
    </row>
    <row r="938" spans="1:7" ht="13.95" customHeight="1" x14ac:dyDescent="0.25">
      <c r="A938" s="650">
        <v>4800</v>
      </c>
      <c r="B938" s="652"/>
      <c r="C938" s="652" t="s">
        <v>278</v>
      </c>
      <c r="D938" s="653">
        <v>-138445.75</v>
      </c>
      <c r="E938" s="653">
        <v>-434994</v>
      </c>
      <c r="F938" s="654">
        <v>-429875</v>
      </c>
      <c r="G938" s="571">
        <f t="shared" si="39"/>
        <v>-17.855362735406267</v>
      </c>
    </row>
    <row r="939" spans="1:7" ht="13.95" customHeight="1" x14ac:dyDescent="0.25">
      <c r="A939" s="650">
        <v>48200</v>
      </c>
      <c r="B939" s="652"/>
      <c r="C939" s="652" t="s">
        <v>279</v>
      </c>
      <c r="D939" s="653">
        <v>-132664.51999999999</v>
      </c>
      <c r="E939" s="653">
        <v>-397994</v>
      </c>
      <c r="F939" s="654">
        <v>-397994</v>
      </c>
      <c r="G939" s="649">
        <f t="shared" si="39"/>
        <v>-16.531147976772974</v>
      </c>
    </row>
    <row r="940" spans="1:7" ht="13.95" customHeight="1" x14ac:dyDescent="0.25">
      <c r="A940" s="650">
        <v>48600</v>
      </c>
      <c r="B940" s="652"/>
      <c r="C940" s="652" t="s">
        <v>280</v>
      </c>
      <c r="D940" s="653">
        <v>-5781.23</v>
      </c>
      <c r="E940" s="653">
        <v>-37000</v>
      </c>
      <c r="F940" s="654">
        <v>-31881</v>
      </c>
      <c r="G940" s="571">
        <f t="shared" si="39"/>
        <v>-1.324214758633294</v>
      </c>
    </row>
    <row r="941" spans="1:7" ht="13.95" customHeight="1" x14ac:dyDescent="0.25">
      <c r="A941" s="650">
        <v>4900</v>
      </c>
      <c r="B941" s="652"/>
      <c r="C941" s="652" t="s">
        <v>18</v>
      </c>
      <c r="D941" s="657">
        <v>-44.5</v>
      </c>
      <c r="E941" s="653">
        <v>-8000</v>
      </c>
      <c r="F941" s="654">
        <v>-7655</v>
      </c>
      <c r="G941" s="649">
        <f t="shared" si="39"/>
        <v>-0.31795941085091006</v>
      </c>
    </row>
    <row r="942" spans="1:7" ht="13.95" customHeight="1" x14ac:dyDescent="0.3">
      <c r="A942" s="650">
        <v>49220</v>
      </c>
      <c r="B942" s="652"/>
      <c r="C942" s="652" t="s">
        <v>281</v>
      </c>
      <c r="D942" s="638"/>
      <c r="E942" s="653">
        <v>-8000</v>
      </c>
      <c r="F942" s="654">
        <v>-7611</v>
      </c>
      <c r="G942" s="571">
        <f t="shared" si="39"/>
        <v>-0.31613181920134248</v>
      </c>
    </row>
    <row r="943" spans="1:7" ht="13.95" customHeight="1" x14ac:dyDescent="0.3">
      <c r="A943" s="650">
        <v>49490</v>
      </c>
      <c r="B943" s="652"/>
      <c r="C943" s="652" t="s">
        <v>35</v>
      </c>
      <c r="D943" s="657">
        <v>-44.5</v>
      </c>
      <c r="E943" s="638"/>
      <c r="F943" s="659">
        <v>-45</v>
      </c>
      <c r="G943" s="649">
        <f t="shared" si="39"/>
        <v>-1.8691278234214178E-3</v>
      </c>
    </row>
    <row r="944" spans="1:7" ht="13.95" customHeight="1" x14ac:dyDescent="0.25">
      <c r="A944" s="644">
        <v>5</v>
      </c>
      <c r="B944" s="652"/>
      <c r="C944" s="655" t="s">
        <v>282</v>
      </c>
      <c r="D944" s="647">
        <v>-729612.73</v>
      </c>
      <c r="E944" s="647">
        <v>-2406289</v>
      </c>
      <c r="F944" s="648">
        <v>-2193486</v>
      </c>
      <c r="G944" s="571">
        <f t="shared" si="39"/>
        <v>-91.109015841896721</v>
      </c>
    </row>
    <row r="945" spans="1:7" ht="13.95" customHeight="1" x14ac:dyDescent="0.25">
      <c r="A945" s="644">
        <v>60</v>
      </c>
      <c r="B945" s="652"/>
      <c r="C945" s="655" t="s">
        <v>128</v>
      </c>
      <c r="D945" s="656">
        <v>0</v>
      </c>
      <c r="E945" s="656">
        <v>0</v>
      </c>
      <c r="F945" s="666">
        <v>-15</v>
      </c>
      <c r="G945" s="649">
        <f t="shared" si="39"/>
        <v>-6.2304260780713934E-4</v>
      </c>
    </row>
    <row r="946" spans="1:7" ht="13.95" customHeight="1" x14ac:dyDescent="0.25">
      <c r="A946" s="644">
        <v>630</v>
      </c>
      <c r="B946" s="645"/>
      <c r="C946" s="652" t="s">
        <v>311</v>
      </c>
      <c r="D946" s="656">
        <v>0</v>
      </c>
      <c r="E946" s="656">
        <v>0</v>
      </c>
      <c r="F946" s="666">
        <v>-15</v>
      </c>
      <c r="G946" s="571">
        <f t="shared" si="39"/>
        <v>-6.2304260780713934E-4</v>
      </c>
    </row>
    <row r="947" spans="1:7" ht="13.95" customHeight="1" x14ac:dyDescent="0.3">
      <c r="A947" s="650">
        <v>63200</v>
      </c>
      <c r="B947" s="651"/>
      <c r="C947" s="652" t="s">
        <v>312</v>
      </c>
      <c r="D947" s="638"/>
      <c r="E947" s="638"/>
      <c r="F947" s="659">
        <v>-15</v>
      </c>
      <c r="G947" s="649">
        <f t="shared" si="39"/>
        <v>-6.2304260780713934E-4</v>
      </c>
    </row>
    <row r="948" spans="1:7" ht="13.95" customHeight="1" x14ac:dyDescent="0.25">
      <c r="A948" s="644">
        <v>6</v>
      </c>
      <c r="B948" s="645"/>
      <c r="C948" s="646" t="s">
        <v>283</v>
      </c>
      <c r="D948" s="647">
        <v>-729612.73</v>
      </c>
      <c r="E948" s="647">
        <v>-2406289</v>
      </c>
      <c r="F948" s="648">
        <v>-2193501</v>
      </c>
      <c r="G948" s="571">
        <f t="shared" si="39"/>
        <v>-91.10963888450452</v>
      </c>
    </row>
    <row r="949" spans="1:7" ht="13.95" customHeight="1" x14ac:dyDescent="0.25">
      <c r="A949" s="644">
        <v>7</v>
      </c>
      <c r="B949" s="645"/>
      <c r="C949" s="646" t="s">
        <v>284</v>
      </c>
      <c r="D949" s="647">
        <v>-729612.73</v>
      </c>
      <c r="E949" s="647">
        <v>-2406289</v>
      </c>
      <c r="F949" s="648">
        <v>-2193501</v>
      </c>
      <c r="G949" s="649">
        <f t="shared" si="39"/>
        <v>-91.10963888450452</v>
      </c>
    </row>
    <row r="950" spans="1:7" ht="13.95" customHeight="1" x14ac:dyDescent="0.25">
      <c r="A950" s="644">
        <v>8</v>
      </c>
      <c r="B950" s="645"/>
      <c r="C950" s="646" t="s">
        <v>285</v>
      </c>
      <c r="D950" s="647">
        <v>-729612.73</v>
      </c>
      <c r="E950" s="647">
        <v>-2406289</v>
      </c>
      <c r="F950" s="648">
        <v>-2193501</v>
      </c>
      <c r="G950" s="571">
        <f t="shared" si="39"/>
        <v>-91.10963888450452</v>
      </c>
    </row>
    <row r="951" spans="1:7" ht="13.95" customHeight="1" x14ac:dyDescent="0.25">
      <c r="A951" s="644">
        <v>91</v>
      </c>
      <c r="B951" s="645"/>
      <c r="C951" s="646" t="s">
        <v>286</v>
      </c>
      <c r="D951" s="647">
        <v>-13053.17</v>
      </c>
      <c r="E951" s="647">
        <v>-32368</v>
      </c>
      <c r="F951" s="648">
        <v>-50354</v>
      </c>
      <c r="G951" s="649">
        <f t="shared" si="39"/>
        <v>-2.0915124982347129</v>
      </c>
    </row>
    <row r="952" spans="1:7" ht="13.95" customHeight="1" x14ac:dyDescent="0.25">
      <c r="A952" s="644">
        <v>921</v>
      </c>
      <c r="B952" s="645"/>
      <c r="C952" s="646" t="s">
        <v>15</v>
      </c>
      <c r="D952" s="647">
        <v>-13053.17</v>
      </c>
      <c r="E952" s="647">
        <v>-32368</v>
      </c>
      <c r="F952" s="648">
        <v>-50354</v>
      </c>
      <c r="G952" s="571">
        <f t="shared" si="39"/>
        <v>-2.0915124982347129</v>
      </c>
    </row>
    <row r="953" spans="1:7" ht="13.95" customHeight="1" x14ac:dyDescent="0.25">
      <c r="A953" s="650">
        <v>92100</v>
      </c>
      <c r="B953" s="651"/>
      <c r="C953" s="652" t="s">
        <v>287</v>
      </c>
      <c r="D953" s="653">
        <v>-13053.17</v>
      </c>
      <c r="E953" s="653">
        <v>-32368</v>
      </c>
      <c r="F953" s="654">
        <v>-50354</v>
      </c>
      <c r="G953" s="649">
        <f t="shared" si="39"/>
        <v>-2.0915124982347129</v>
      </c>
    </row>
    <row r="954" spans="1:7" ht="23.4" customHeight="1" x14ac:dyDescent="0.25">
      <c r="A954" s="644">
        <v>9</v>
      </c>
      <c r="B954" s="645"/>
      <c r="C954" s="646" t="s">
        <v>288</v>
      </c>
      <c r="D954" s="647">
        <v>-742665.9</v>
      </c>
      <c r="E954" s="647">
        <v>-2438657</v>
      </c>
      <c r="F954" s="648">
        <v>-2243855</v>
      </c>
      <c r="G954" s="571">
        <f t="shared" si="39"/>
        <v>-93.201151382739241</v>
      </c>
    </row>
    <row r="955" spans="1:7" ht="13.95" customHeight="1" x14ac:dyDescent="0.25">
      <c r="A955" s="644"/>
      <c r="B955" s="645"/>
      <c r="C955" s="646"/>
      <c r="D955" s="647"/>
      <c r="E955" s="647"/>
      <c r="F955" s="648"/>
      <c r="G955" s="649"/>
    </row>
    <row r="956" spans="1:7" ht="13.95" customHeight="1" x14ac:dyDescent="0.3">
      <c r="A956" s="636"/>
      <c r="B956" s="555"/>
      <c r="C956" s="637"/>
      <c r="D956" s="638"/>
      <c r="E956" s="638"/>
      <c r="F956" s="639"/>
    </row>
    <row r="957" spans="1:7" ht="13.95" customHeight="1" x14ac:dyDescent="0.25">
      <c r="A957" s="640">
        <v>14120959</v>
      </c>
      <c r="B957" s="641"/>
      <c r="C957" s="642" t="s">
        <v>355</v>
      </c>
      <c r="D957" s="733" t="s">
        <v>356</v>
      </c>
      <c r="E957" s="733"/>
      <c r="F957" s="733"/>
      <c r="G957" s="649"/>
    </row>
    <row r="958" spans="1:7" ht="13.95" customHeight="1" x14ac:dyDescent="0.25">
      <c r="A958" s="644">
        <v>30</v>
      </c>
      <c r="B958" s="645"/>
      <c r="C958" s="646" t="s">
        <v>51</v>
      </c>
      <c r="D958" s="647">
        <v>71376.87</v>
      </c>
      <c r="E958" s="647">
        <v>241994</v>
      </c>
      <c r="F958" s="648">
        <v>238055</v>
      </c>
      <c r="G958" s="571">
        <f t="shared" ref="G958:G1021" si="40">F958/$L$24</f>
        <v>33.618839147013134</v>
      </c>
    </row>
    <row r="959" spans="1:7" ht="13.95" customHeight="1" x14ac:dyDescent="0.25">
      <c r="A959" s="644">
        <v>321</v>
      </c>
      <c r="B959" s="645"/>
      <c r="C959" s="646" t="s">
        <v>214</v>
      </c>
      <c r="D959" s="647">
        <v>43265.71</v>
      </c>
      <c r="E959" s="647">
        <v>158705</v>
      </c>
      <c r="F959" s="648">
        <v>157616</v>
      </c>
      <c r="G959" s="649">
        <f t="shared" si="40"/>
        <v>22.259002965682814</v>
      </c>
    </row>
    <row r="960" spans="1:7" ht="13.95" customHeight="1" x14ac:dyDescent="0.25">
      <c r="A960" s="650">
        <v>3252</v>
      </c>
      <c r="B960" s="651"/>
      <c r="C960" s="652" t="s">
        <v>215</v>
      </c>
      <c r="D960" s="653">
        <v>43265.71</v>
      </c>
      <c r="E960" s="653">
        <v>158705</v>
      </c>
      <c r="F960" s="654">
        <v>157616</v>
      </c>
      <c r="G960" s="571">
        <f t="shared" si="40"/>
        <v>22.259002965682814</v>
      </c>
    </row>
    <row r="961" spans="1:7" ht="13.95" customHeight="1" x14ac:dyDescent="0.25">
      <c r="A961" s="650">
        <v>32570</v>
      </c>
      <c r="B961" s="651"/>
      <c r="C961" s="652" t="s">
        <v>216</v>
      </c>
      <c r="D961" s="653">
        <v>43055.71</v>
      </c>
      <c r="E961" s="653">
        <v>158705</v>
      </c>
      <c r="F961" s="654">
        <v>158638</v>
      </c>
      <c r="G961" s="649">
        <f t="shared" si="40"/>
        <v>22.40333286259003</v>
      </c>
    </row>
    <row r="962" spans="1:7" ht="13.95" customHeight="1" x14ac:dyDescent="0.3">
      <c r="A962" s="650">
        <v>32610</v>
      </c>
      <c r="B962" s="651"/>
      <c r="C962" s="652" t="s">
        <v>357</v>
      </c>
      <c r="D962" s="657">
        <v>210</v>
      </c>
      <c r="E962" s="638"/>
      <c r="F962" s="654">
        <v>-1022</v>
      </c>
      <c r="G962" s="571">
        <f t="shared" si="40"/>
        <v>-0.14432989690721648</v>
      </c>
    </row>
    <row r="963" spans="1:7" ht="13.95" customHeight="1" x14ac:dyDescent="0.25">
      <c r="A963" s="644">
        <v>330</v>
      </c>
      <c r="B963" s="645"/>
      <c r="C963" s="646" t="s">
        <v>217</v>
      </c>
      <c r="D963" s="656">
        <v>0</v>
      </c>
      <c r="E963" s="647">
        <v>2475</v>
      </c>
      <c r="F963" s="648">
        <v>4337</v>
      </c>
      <c r="G963" s="649">
        <f t="shared" si="40"/>
        <v>0.61248411241350087</v>
      </c>
    </row>
    <row r="964" spans="1:7" ht="13.95" customHeight="1" x14ac:dyDescent="0.3">
      <c r="A964" s="650">
        <v>33300</v>
      </c>
      <c r="B964" s="651"/>
      <c r="C964" s="652" t="s">
        <v>218</v>
      </c>
      <c r="D964" s="638"/>
      <c r="E964" s="653">
        <v>2475</v>
      </c>
      <c r="F964" s="654">
        <v>4337</v>
      </c>
      <c r="G964" s="571">
        <f t="shared" si="40"/>
        <v>0.61248411241350087</v>
      </c>
    </row>
    <row r="965" spans="1:7" ht="13.95" customHeight="1" x14ac:dyDescent="0.25">
      <c r="A965" s="644">
        <v>340</v>
      </c>
      <c r="B965" s="645"/>
      <c r="C965" s="646" t="s">
        <v>219</v>
      </c>
      <c r="D965" s="647">
        <v>28111.16</v>
      </c>
      <c r="E965" s="647">
        <v>80814</v>
      </c>
      <c r="F965" s="648">
        <v>76102</v>
      </c>
      <c r="G965" s="649">
        <f t="shared" si="40"/>
        <v>10.74735206891682</v>
      </c>
    </row>
    <row r="966" spans="1:7" ht="13.95" customHeight="1" x14ac:dyDescent="0.25">
      <c r="A966" s="650">
        <v>3400</v>
      </c>
      <c r="B966" s="651"/>
      <c r="C966" s="652" t="s">
        <v>220</v>
      </c>
      <c r="D966" s="653">
        <v>28111.16</v>
      </c>
      <c r="E966" s="653">
        <v>80814</v>
      </c>
      <c r="F966" s="654">
        <v>76102</v>
      </c>
      <c r="G966" s="571">
        <f t="shared" si="40"/>
        <v>10.74735206891682</v>
      </c>
    </row>
    <row r="967" spans="1:7" ht="13.95" customHeight="1" x14ac:dyDescent="0.25">
      <c r="A967" s="650">
        <v>34000</v>
      </c>
      <c r="B967" s="651"/>
      <c r="C967" s="652" t="s">
        <v>221</v>
      </c>
      <c r="D967" s="653">
        <v>28111.16</v>
      </c>
      <c r="E967" s="653">
        <v>80814</v>
      </c>
      <c r="F967" s="654">
        <v>76102</v>
      </c>
      <c r="G967" s="649">
        <f t="shared" si="40"/>
        <v>10.74735206891682</v>
      </c>
    </row>
    <row r="968" spans="1:7" ht="13.95" customHeight="1" x14ac:dyDescent="0.25">
      <c r="A968" s="644">
        <v>40</v>
      </c>
      <c r="B968" s="645"/>
      <c r="C968" s="646" t="s">
        <v>57</v>
      </c>
      <c r="D968" s="647">
        <v>-291299.52</v>
      </c>
      <c r="E968" s="647">
        <v>-1103906</v>
      </c>
      <c r="F968" s="648">
        <v>-1045420</v>
      </c>
      <c r="G968" s="571">
        <f t="shared" si="40"/>
        <v>-147.63733935884761</v>
      </c>
    </row>
    <row r="969" spans="1:7" ht="13.95" customHeight="1" x14ac:dyDescent="0.25">
      <c r="A969" s="644">
        <v>400</v>
      </c>
      <c r="B969" s="645"/>
      <c r="C969" s="646" t="s">
        <v>11</v>
      </c>
      <c r="D969" s="647">
        <v>-215473.76</v>
      </c>
      <c r="E969" s="647">
        <v>-798343</v>
      </c>
      <c r="F969" s="648">
        <v>-759346</v>
      </c>
      <c r="G969" s="649">
        <f t="shared" si="40"/>
        <v>-107.23711340206185</v>
      </c>
    </row>
    <row r="970" spans="1:7" ht="13.95" customHeight="1" x14ac:dyDescent="0.25">
      <c r="A970" s="650">
        <v>4000</v>
      </c>
      <c r="B970" s="651"/>
      <c r="C970" s="652" t="s">
        <v>223</v>
      </c>
      <c r="D970" s="653">
        <v>-178203.93</v>
      </c>
      <c r="E970" s="653">
        <v>-658197</v>
      </c>
      <c r="F970" s="654">
        <v>-627761</v>
      </c>
      <c r="G970" s="571">
        <f t="shared" si="40"/>
        <v>-88.654286117779975</v>
      </c>
    </row>
    <row r="971" spans="1:7" ht="13.95" customHeight="1" x14ac:dyDescent="0.25">
      <c r="A971" s="650">
        <v>4001</v>
      </c>
      <c r="B971" s="651"/>
      <c r="C971" s="652" t="s">
        <v>224</v>
      </c>
      <c r="D971" s="653">
        <v>-179300.65</v>
      </c>
      <c r="E971" s="653">
        <v>-664197</v>
      </c>
      <c r="F971" s="654">
        <v>-637000</v>
      </c>
      <c r="G971" s="649">
        <f t="shared" si="40"/>
        <v>-89.959045332580146</v>
      </c>
    </row>
    <row r="972" spans="1:7" ht="13.95" customHeight="1" x14ac:dyDescent="0.25">
      <c r="A972" s="650">
        <v>40000</v>
      </c>
      <c r="B972" s="651"/>
      <c r="C972" s="652" t="s">
        <v>225</v>
      </c>
      <c r="D972" s="653">
        <v>-13875.03</v>
      </c>
      <c r="E972" s="653">
        <v>-13958</v>
      </c>
      <c r="F972" s="654">
        <v>-39467</v>
      </c>
      <c r="G972" s="571">
        <f t="shared" si="40"/>
        <v>-5.5736477898601891</v>
      </c>
    </row>
    <row r="973" spans="1:7" ht="13.95" customHeight="1" x14ac:dyDescent="0.25">
      <c r="A973" s="650">
        <v>40001</v>
      </c>
      <c r="B973" s="651"/>
      <c r="C973" s="652" t="s">
        <v>226</v>
      </c>
      <c r="D973" s="653">
        <v>-110935.07</v>
      </c>
      <c r="E973" s="653">
        <v>-428521</v>
      </c>
      <c r="F973" s="654">
        <v>-379920</v>
      </c>
      <c r="G973" s="649">
        <f t="shared" si="40"/>
        <v>-53.653438779833358</v>
      </c>
    </row>
    <row r="974" spans="1:7" ht="13.95" customHeight="1" x14ac:dyDescent="0.25">
      <c r="A974" s="650">
        <v>40041</v>
      </c>
      <c r="B974" s="651"/>
      <c r="C974" s="652" t="s">
        <v>228</v>
      </c>
      <c r="D974" s="653">
        <v>-3542.19</v>
      </c>
      <c r="E974" s="653">
        <v>-4600</v>
      </c>
      <c r="F974" s="654">
        <v>-11288</v>
      </c>
      <c r="G974" s="571">
        <f t="shared" si="40"/>
        <v>-1.5941251235701173</v>
      </c>
    </row>
    <row r="975" spans="1:7" ht="13.95" customHeight="1" x14ac:dyDescent="0.25">
      <c r="A975" s="650">
        <v>40050</v>
      </c>
      <c r="B975" s="651"/>
      <c r="C975" s="652" t="s">
        <v>229</v>
      </c>
      <c r="D975" s="653">
        <v>-10284.200000000001</v>
      </c>
      <c r="E975" s="653">
        <v>-79328</v>
      </c>
      <c r="F975" s="654">
        <v>-66427</v>
      </c>
      <c r="G975" s="649">
        <f t="shared" si="40"/>
        <v>-9.3810196299957624</v>
      </c>
    </row>
    <row r="976" spans="1:7" ht="13.95" customHeight="1" x14ac:dyDescent="0.25">
      <c r="A976" s="650">
        <v>40250</v>
      </c>
      <c r="B976" s="651"/>
      <c r="C976" s="652" t="s">
        <v>230</v>
      </c>
      <c r="D976" s="653">
        <v>-40664.160000000003</v>
      </c>
      <c r="E976" s="653">
        <v>-137790</v>
      </c>
      <c r="F976" s="654">
        <v>-139898</v>
      </c>
      <c r="G976" s="571">
        <f t="shared" si="40"/>
        <v>-19.756814009320717</v>
      </c>
    </row>
    <row r="977" spans="1:7" ht="13.95" customHeight="1" x14ac:dyDescent="0.25">
      <c r="A977" s="650">
        <v>4290</v>
      </c>
      <c r="B977" s="651"/>
      <c r="C977" s="652" t="s">
        <v>231</v>
      </c>
      <c r="D977" s="653">
        <v>1096.72</v>
      </c>
      <c r="E977" s="653">
        <v>6000</v>
      </c>
      <c r="F977" s="654">
        <v>9239</v>
      </c>
      <c r="G977" s="649">
        <f t="shared" si="40"/>
        <v>1.3047592148001694</v>
      </c>
    </row>
    <row r="978" spans="1:7" ht="13.95" customHeight="1" x14ac:dyDescent="0.25">
      <c r="A978" s="650">
        <v>42900</v>
      </c>
      <c r="B978" s="651"/>
      <c r="C978" s="652" t="s">
        <v>232</v>
      </c>
      <c r="D978" s="653">
        <v>1096.72</v>
      </c>
      <c r="E978" s="653">
        <v>6000</v>
      </c>
      <c r="F978" s="654">
        <v>4987</v>
      </c>
      <c r="G978" s="571">
        <f t="shared" si="40"/>
        <v>0.70427905663041945</v>
      </c>
    </row>
    <row r="979" spans="1:7" ht="13.95" customHeight="1" x14ac:dyDescent="0.3">
      <c r="A979" s="650">
        <v>42940</v>
      </c>
      <c r="B979" s="651"/>
      <c r="C979" s="652" t="s">
        <v>296</v>
      </c>
      <c r="D979" s="638"/>
      <c r="E979" s="638"/>
      <c r="F979" s="654">
        <v>1752</v>
      </c>
      <c r="G979" s="649">
        <f t="shared" si="40"/>
        <v>0.24742268041237114</v>
      </c>
    </row>
    <row r="980" spans="1:7" ht="13.95" customHeight="1" x14ac:dyDescent="0.3">
      <c r="A980" s="650">
        <v>42950</v>
      </c>
      <c r="B980" s="651"/>
      <c r="C980" s="652" t="s">
        <v>297</v>
      </c>
      <c r="D980" s="638"/>
      <c r="E980" s="638"/>
      <c r="F980" s="654">
        <v>2500</v>
      </c>
      <c r="G980" s="571">
        <f t="shared" si="40"/>
        <v>0.35305747775737889</v>
      </c>
    </row>
    <row r="981" spans="1:7" ht="13.95" customHeight="1" x14ac:dyDescent="0.25">
      <c r="A981" s="650">
        <v>4100</v>
      </c>
      <c r="B981" s="651"/>
      <c r="C981" s="652" t="s">
        <v>233</v>
      </c>
      <c r="D981" s="653">
        <v>-37269.83</v>
      </c>
      <c r="E981" s="653">
        <v>-140146</v>
      </c>
      <c r="F981" s="654">
        <v>-131585</v>
      </c>
      <c r="G981" s="649">
        <f t="shared" si="40"/>
        <v>-18.58282728428188</v>
      </c>
    </row>
    <row r="982" spans="1:7" ht="13.95" customHeight="1" x14ac:dyDescent="0.25">
      <c r="A982" s="650">
        <v>4101</v>
      </c>
      <c r="B982" s="651"/>
      <c r="C982" s="652" t="s">
        <v>234</v>
      </c>
      <c r="D982" s="653">
        <v>-29849.55</v>
      </c>
      <c r="E982" s="653">
        <v>-112249</v>
      </c>
      <c r="F982" s="654">
        <v>-107557</v>
      </c>
      <c r="G982" s="571">
        <f t="shared" si="40"/>
        <v>-15.189521254060161</v>
      </c>
    </row>
    <row r="983" spans="1:7" ht="13.95" customHeight="1" x14ac:dyDescent="0.25">
      <c r="A983" s="650">
        <v>41000</v>
      </c>
      <c r="B983" s="651"/>
      <c r="C983" s="652" t="s">
        <v>235</v>
      </c>
      <c r="D983" s="653">
        <v>-29849.55</v>
      </c>
      <c r="E983" s="653">
        <v>-112249</v>
      </c>
      <c r="F983" s="654">
        <v>-107557</v>
      </c>
      <c r="G983" s="649">
        <f t="shared" si="40"/>
        <v>-15.189521254060161</v>
      </c>
    </row>
    <row r="984" spans="1:7" ht="13.95" customHeight="1" x14ac:dyDescent="0.25">
      <c r="A984" s="650">
        <v>4200</v>
      </c>
      <c r="B984" s="651"/>
      <c r="C984" s="652" t="s">
        <v>236</v>
      </c>
      <c r="D984" s="653">
        <v>-7420.28</v>
      </c>
      <c r="E984" s="653">
        <v>-27896</v>
      </c>
      <c r="F984" s="654">
        <v>-24028</v>
      </c>
      <c r="G984" s="571">
        <f t="shared" si="40"/>
        <v>-3.3933060302217202</v>
      </c>
    </row>
    <row r="985" spans="1:7" ht="13.95" customHeight="1" x14ac:dyDescent="0.25">
      <c r="A985" s="650">
        <v>42000</v>
      </c>
      <c r="B985" s="651"/>
      <c r="C985" s="652" t="s">
        <v>237</v>
      </c>
      <c r="D985" s="653">
        <v>-2727.76</v>
      </c>
      <c r="E985" s="653">
        <v>-10162</v>
      </c>
      <c r="F985" s="654">
        <v>-8474</v>
      </c>
      <c r="G985" s="649">
        <f t="shared" si="40"/>
        <v>-1.1967236266064116</v>
      </c>
    </row>
    <row r="986" spans="1:7" ht="13.95" customHeight="1" x14ac:dyDescent="0.25">
      <c r="A986" s="650">
        <v>42100</v>
      </c>
      <c r="B986" s="651"/>
      <c r="C986" s="652" t="s">
        <v>238</v>
      </c>
      <c r="D986" s="653">
        <v>-3311.79</v>
      </c>
      <c r="E986" s="653">
        <v>-12620</v>
      </c>
      <c r="F986" s="654">
        <v>-10650</v>
      </c>
      <c r="G986" s="571">
        <f t="shared" si="40"/>
        <v>-1.5040248552464341</v>
      </c>
    </row>
    <row r="987" spans="1:7" ht="13.95" customHeight="1" x14ac:dyDescent="0.25">
      <c r="A987" s="650">
        <v>42200</v>
      </c>
      <c r="B987" s="651"/>
      <c r="C987" s="652" t="s">
        <v>239</v>
      </c>
      <c r="D987" s="653">
        <v>-1380.73</v>
      </c>
      <c r="E987" s="653">
        <v>-5114</v>
      </c>
      <c r="F987" s="654">
        <v>-4905</v>
      </c>
      <c r="G987" s="649">
        <f t="shared" si="40"/>
        <v>-0.69269877135997737</v>
      </c>
    </row>
    <row r="988" spans="1:7" ht="13.95" customHeight="1" x14ac:dyDescent="0.25">
      <c r="A988" s="644">
        <v>430</v>
      </c>
      <c r="B988" s="645"/>
      <c r="C988" s="646" t="s">
        <v>13</v>
      </c>
      <c r="D988" s="647">
        <v>-68915.27</v>
      </c>
      <c r="E988" s="647">
        <v>-275429</v>
      </c>
      <c r="F988" s="648">
        <v>-255870</v>
      </c>
      <c r="G988" s="571">
        <f t="shared" si="40"/>
        <v>-36.134726733512217</v>
      </c>
    </row>
    <row r="989" spans="1:7" ht="13.95" customHeight="1" x14ac:dyDescent="0.25">
      <c r="A989" s="650">
        <v>4340</v>
      </c>
      <c r="B989" s="651"/>
      <c r="C989" s="652" t="s">
        <v>240</v>
      </c>
      <c r="D989" s="653">
        <v>-68915.27</v>
      </c>
      <c r="E989" s="653">
        <v>-275429</v>
      </c>
      <c r="F989" s="654">
        <v>-255870</v>
      </c>
      <c r="G989" s="649">
        <f t="shared" si="40"/>
        <v>-36.134726733512217</v>
      </c>
    </row>
    <row r="990" spans="1:7" ht="13.95" customHeight="1" x14ac:dyDescent="0.25">
      <c r="A990" s="650">
        <v>43400</v>
      </c>
      <c r="B990" s="651"/>
      <c r="C990" s="652" t="s">
        <v>241</v>
      </c>
      <c r="D990" s="657">
        <v>-93.45</v>
      </c>
      <c r="E990" s="657">
        <v>-600</v>
      </c>
      <c r="F990" s="659">
        <v>-661</v>
      </c>
      <c r="G990" s="571">
        <f t="shared" si="40"/>
        <v>-9.3348397119050977E-2</v>
      </c>
    </row>
    <row r="991" spans="1:7" ht="13.95" customHeight="1" x14ac:dyDescent="0.25">
      <c r="A991" s="650">
        <v>43490</v>
      </c>
      <c r="B991" s="651"/>
      <c r="C991" s="652" t="s">
        <v>242</v>
      </c>
      <c r="D991" s="653">
        <v>-4739.26</v>
      </c>
      <c r="E991" s="653">
        <v>-15150</v>
      </c>
      <c r="F991" s="654">
        <v>-14585</v>
      </c>
      <c r="G991" s="649">
        <f t="shared" si="40"/>
        <v>-2.0597373252365485</v>
      </c>
    </row>
    <row r="992" spans="1:7" ht="13.95" customHeight="1" x14ac:dyDescent="0.3">
      <c r="A992" s="650">
        <v>43610</v>
      </c>
      <c r="B992" s="651"/>
      <c r="C992" s="652" t="s">
        <v>243</v>
      </c>
      <c r="D992" s="638"/>
      <c r="E992" s="657">
        <v>-250</v>
      </c>
      <c r="F992" s="659">
        <v>-248</v>
      </c>
      <c r="G992" s="571">
        <f t="shared" si="40"/>
        <v>-3.502330179353199E-2</v>
      </c>
    </row>
    <row r="993" spans="1:7" ht="13.95" customHeight="1" x14ac:dyDescent="0.3">
      <c r="A993" s="650">
        <v>43620</v>
      </c>
      <c r="B993" s="651"/>
      <c r="C993" s="652" t="s">
        <v>320</v>
      </c>
      <c r="D993" s="638"/>
      <c r="E993" s="657">
        <v>-200</v>
      </c>
      <c r="F993" s="659">
        <v>-118</v>
      </c>
      <c r="G993" s="649">
        <f t="shared" si="40"/>
        <v>-1.6664312950148284E-2</v>
      </c>
    </row>
    <row r="994" spans="1:7" ht="13.95" customHeight="1" x14ac:dyDescent="0.25">
      <c r="A994" s="650">
        <v>43630</v>
      </c>
      <c r="B994" s="651"/>
      <c r="C994" s="652" t="s">
        <v>244</v>
      </c>
      <c r="D994" s="657">
        <v>-15.2</v>
      </c>
      <c r="E994" s="657">
        <v>-120</v>
      </c>
      <c r="F994" s="659">
        <v>-113</v>
      </c>
      <c r="G994" s="571">
        <f t="shared" si="40"/>
        <v>-1.5958197994633525E-2</v>
      </c>
    </row>
    <row r="995" spans="1:7" ht="13.95" customHeight="1" x14ac:dyDescent="0.25">
      <c r="A995" s="650">
        <v>43640</v>
      </c>
      <c r="B995" s="651"/>
      <c r="C995" s="652" t="s">
        <v>304</v>
      </c>
      <c r="D995" s="657">
        <v>-708</v>
      </c>
      <c r="E995" s="653">
        <v>-2124</v>
      </c>
      <c r="F995" s="654">
        <v>-2124</v>
      </c>
      <c r="G995" s="649">
        <f t="shared" si="40"/>
        <v>-0.2999576331026691</v>
      </c>
    </row>
    <row r="996" spans="1:7" ht="13.95" customHeight="1" x14ac:dyDescent="0.25">
      <c r="A996" s="650">
        <v>43810</v>
      </c>
      <c r="B996" s="651"/>
      <c r="C996" s="652" t="s">
        <v>305</v>
      </c>
      <c r="D996" s="657">
        <v>-18.96</v>
      </c>
      <c r="E996" s="657">
        <v>-80</v>
      </c>
      <c r="F996" s="659">
        <v>-97</v>
      </c>
      <c r="G996" s="571">
        <f t="shared" si="40"/>
        <v>-1.3698630136986301E-2</v>
      </c>
    </row>
    <row r="997" spans="1:7" ht="13.95" customHeight="1" x14ac:dyDescent="0.25">
      <c r="A997" s="650">
        <v>43867</v>
      </c>
      <c r="B997" s="651"/>
      <c r="C997" s="652" t="s">
        <v>245</v>
      </c>
      <c r="D997" s="653">
        <v>-33440</v>
      </c>
      <c r="E997" s="653">
        <v>-100320</v>
      </c>
      <c r="F997" s="654">
        <v>-98280</v>
      </c>
      <c r="G997" s="649">
        <f t="shared" si="40"/>
        <v>-13.879395565598079</v>
      </c>
    </row>
    <row r="998" spans="1:7" ht="13.95" customHeight="1" x14ac:dyDescent="0.25">
      <c r="A998" s="650">
        <v>44000</v>
      </c>
      <c r="B998" s="651"/>
      <c r="C998" s="652" t="s">
        <v>247</v>
      </c>
      <c r="D998" s="657">
        <v>-89</v>
      </c>
      <c r="E998" s="653">
        <v>-6000</v>
      </c>
      <c r="F998" s="654">
        <v>-5583</v>
      </c>
      <c r="G998" s="571">
        <f t="shared" si="40"/>
        <v>-0.78844795932777856</v>
      </c>
    </row>
    <row r="999" spans="1:7" ht="13.95" customHeight="1" x14ac:dyDescent="0.3">
      <c r="A999" s="650">
        <v>44140</v>
      </c>
      <c r="B999" s="651"/>
      <c r="C999" s="652" t="s">
        <v>307</v>
      </c>
      <c r="D999" s="638"/>
      <c r="E999" s="657">
        <v>-60</v>
      </c>
      <c r="F999" s="639"/>
      <c r="G999" s="649">
        <f t="shared" si="40"/>
        <v>0</v>
      </c>
    </row>
    <row r="1000" spans="1:7" ht="13.95" customHeight="1" x14ac:dyDescent="0.25">
      <c r="A1000" s="650">
        <v>44147</v>
      </c>
      <c r="B1000" s="651"/>
      <c r="C1000" s="652" t="s">
        <v>248</v>
      </c>
      <c r="D1000" s="653">
        <v>-27761.01</v>
      </c>
      <c r="E1000" s="653">
        <v>-131000</v>
      </c>
      <c r="F1000" s="654">
        <v>-115769</v>
      </c>
      <c r="G1000" s="571">
        <f t="shared" si="40"/>
        <v>-16.349244456997599</v>
      </c>
    </row>
    <row r="1001" spans="1:7" ht="13.95" customHeight="1" x14ac:dyDescent="0.25">
      <c r="A1001" s="650">
        <v>44150</v>
      </c>
      <c r="B1001" s="651"/>
      <c r="C1001" s="652" t="s">
        <v>249</v>
      </c>
      <c r="D1001" s="657">
        <v>-277.52</v>
      </c>
      <c r="E1001" s="657">
        <v>-850</v>
      </c>
      <c r="F1001" s="654">
        <v>-1094</v>
      </c>
      <c r="G1001" s="649">
        <f t="shared" si="40"/>
        <v>-0.15449795226662902</v>
      </c>
    </row>
    <row r="1002" spans="1:7" ht="13.95" customHeight="1" x14ac:dyDescent="0.25">
      <c r="A1002" s="650">
        <v>44160</v>
      </c>
      <c r="B1002" s="651"/>
      <c r="C1002" s="652" t="s">
        <v>250</v>
      </c>
      <c r="D1002" s="657">
        <v>-423.34</v>
      </c>
      <c r="E1002" s="653">
        <v>-2500</v>
      </c>
      <c r="F1002" s="654">
        <v>-2669</v>
      </c>
      <c r="G1002" s="571">
        <f t="shared" si="40"/>
        <v>-0.3769241632537777</v>
      </c>
    </row>
    <row r="1003" spans="1:7" ht="13.95" customHeight="1" x14ac:dyDescent="0.25">
      <c r="A1003" s="650">
        <v>44310</v>
      </c>
      <c r="B1003" s="651"/>
      <c r="C1003" s="652" t="s">
        <v>252</v>
      </c>
      <c r="D1003" s="657">
        <v>-472.74</v>
      </c>
      <c r="E1003" s="653">
        <v>-4950</v>
      </c>
      <c r="F1003" s="654">
        <v>-8674</v>
      </c>
      <c r="G1003" s="649">
        <f t="shared" si="40"/>
        <v>-1.2249682248270017</v>
      </c>
    </row>
    <row r="1004" spans="1:7" ht="13.95" customHeight="1" x14ac:dyDescent="0.3">
      <c r="A1004" s="650">
        <v>44460</v>
      </c>
      <c r="B1004" s="651"/>
      <c r="C1004" s="652" t="s">
        <v>253</v>
      </c>
      <c r="D1004" s="638"/>
      <c r="E1004" s="653">
        <v>-3225</v>
      </c>
      <c r="F1004" s="639"/>
      <c r="G1004" s="571">
        <f t="shared" si="40"/>
        <v>0</v>
      </c>
    </row>
    <row r="1005" spans="1:7" ht="13.95" customHeight="1" x14ac:dyDescent="0.25">
      <c r="A1005" s="650">
        <v>44700</v>
      </c>
      <c r="B1005" s="651"/>
      <c r="C1005" s="652" t="s">
        <v>254</v>
      </c>
      <c r="D1005" s="657">
        <v>-876.79</v>
      </c>
      <c r="E1005" s="653">
        <v>-8000</v>
      </c>
      <c r="F1005" s="654">
        <v>-5856</v>
      </c>
      <c r="G1005" s="649">
        <f t="shared" si="40"/>
        <v>-0.82700183589888432</v>
      </c>
    </row>
    <row r="1006" spans="1:7" ht="13.95" customHeight="1" x14ac:dyDescent="0.25">
      <c r="A1006" s="644">
        <v>450</v>
      </c>
      <c r="B1006" s="645"/>
      <c r="C1006" s="646" t="s">
        <v>16</v>
      </c>
      <c r="D1006" s="647">
        <v>-4103.99</v>
      </c>
      <c r="E1006" s="647">
        <v>-15850</v>
      </c>
      <c r="F1006" s="648">
        <v>-17660</v>
      </c>
      <c r="G1006" s="571">
        <f t="shared" si="40"/>
        <v>-2.4939980228781247</v>
      </c>
    </row>
    <row r="1007" spans="1:7" ht="13.95" customHeight="1" x14ac:dyDescent="0.25">
      <c r="A1007" s="650">
        <v>4500</v>
      </c>
      <c r="B1007" s="651"/>
      <c r="C1007" s="652" t="s">
        <v>255</v>
      </c>
      <c r="D1007" s="653">
        <v>-4103.99</v>
      </c>
      <c r="E1007" s="653">
        <v>-15850</v>
      </c>
      <c r="F1007" s="654">
        <v>-17660</v>
      </c>
      <c r="G1007" s="649">
        <f t="shared" si="40"/>
        <v>-2.4939980228781247</v>
      </c>
    </row>
    <row r="1008" spans="1:7" ht="13.95" customHeight="1" x14ac:dyDescent="0.25">
      <c r="A1008" s="650">
        <v>4501</v>
      </c>
      <c r="B1008" s="651"/>
      <c r="C1008" s="652" t="s">
        <v>256</v>
      </c>
      <c r="D1008" s="657">
        <v>-392.14</v>
      </c>
      <c r="E1008" s="657">
        <v>-450</v>
      </c>
      <c r="F1008" s="659">
        <v>-557</v>
      </c>
      <c r="G1008" s="571">
        <f t="shared" si="40"/>
        <v>-7.8661206044344026E-2</v>
      </c>
    </row>
    <row r="1009" spans="1:7" ht="13.95" customHeight="1" x14ac:dyDescent="0.25">
      <c r="A1009" s="650">
        <v>45000</v>
      </c>
      <c r="B1009" s="651"/>
      <c r="C1009" s="652" t="s">
        <v>257</v>
      </c>
      <c r="D1009" s="657">
        <v>-33.229999999999997</v>
      </c>
      <c r="E1009" s="657">
        <v>-100</v>
      </c>
      <c r="F1009" s="659">
        <v>-74</v>
      </c>
      <c r="G1009" s="649">
        <f t="shared" si="40"/>
        <v>-1.0450501341618415E-2</v>
      </c>
    </row>
    <row r="1010" spans="1:7" ht="13.95" customHeight="1" x14ac:dyDescent="0.3">
      <c r="A1010" s="650">
        <v>45010</v>
      </c>
      <c r="B1010" s="651"/>
      <c r="C1010" s="652" t="s">
        <v>258</v>
      </c>
      <c r="D1010" s="638"/>
      <c r="E1010" s="638"/>
      <c r="F1010" s="659">
        <v>-146</v>
      </c>
      <c r="G1010" s="571">
        <f t="shared" si="40"/>
        <v>-2.0618556701030927E-2</v>
      </c>
    </row>
    <row r="1011" spans="1:7" ht="13.95" customHeight="1" x14ac:dyDescent="0.25">
      <c r="A1011" s="650">
        <v>45120</v>
      </c>
      <c r="B1011" s="651"/>
      <c r="C1011" s="652" t="s">
        <v>309</v>
      </c>
      <c r="D1011" s="657">
        <v>-358.91</v>
      </c>
      <c r="E1011" s="657">
        <v>-350</v>
      </c>
      <c r="F1011" s="659">
        <v>-337</v>
      </c>
      <c r="G1011" s="649">
        <f t="shared" si="40"/>
        <v>-4.7592148001694673E-2</v>
      </c>
    </row>
    <row r="1012" spans="1:7" ht="13.95" customHeight="1" x14ac:dyDescent="0.25">
      <c r="A1012" s="650">
        <v>4540</v>
      </c>
      <c r="B1012" s="651"/>
      <c r="C1012" s="652" t="s">
        <v>261</v>
      </c>
      <c r="D1012" s="657">
        <v>0</v>
      </c>
      <c r="E1012" s="657">
        <v>-500</v>
      </c>
      <c r="F1012" s="659">
        <v>-884</v>
      </c>
      <c r="G1012" s="571">
        <f t="shared" si="40"/>
        <v>-0.12484112413500918</v>
      </c>
    </row>
    <row r="1013" spans="1:7" ht="13.95" customHeight="1" x14ac:dyDescent="0.3">
      <c r="A1013" s="650">
        <v>45400</v>
      </c>
      <c r="B1013" s="651"/>
      <c r="C1013" s="652" t="s">
        <v>261</v>
      </c>
      <c r="D1013" s="638"/>
      <c r="E1013" s="657">
        <v>-500</v>
      </c>
      <c r="F1013" s="659">
        <v>-884</v>
      </c>
      <c r="G1013" s="649">
        <f t="shared" si="40"/>
        <v>-0.12484112413500918</v>
      </c>
    </row>
    <row r="1014" spans="1:7" ht="13.95" customHeight="1" x14ac:dyDescent="0.25">
      <c r="A1014" s="650">
        <v>4541</v>
      </c>
      <c r="B1014" s="651"/>
      <c r="C1014" s="652" t="s">
        <v>262</v>
      </c>
      <c r="D1014" s="653">
        <v>-2434.8200000000002</v>
      </c>
      <c r="E1014" s="653">
        <v>-9700</v>
      </c>
      <c r="F1014" s="654">
        <v>-8421</v>
      </c>
      <c r="G1014" s="571">
        <f t="shared" si="40"/>
        <v>-1.189238808077955</v>
      </c>
    </row>
    <row r="1015" spans="1:7" ht="13.95" customHeight="1" x14ac:dyDescent="0.25">
      <c r="A1015" s="650">
        <v>45420</v>
      </c>
      <c r="B1015" s="651"/>
      <c r="C1015" s="652" t="s">
        <v>263</v>
      </c>
      <c r="D1015" s="657">
        <v>-48.44</v>
      </c>
      <c r="E1015" s="657">
        <v>-600</v>
      </c>
      <c r="F1015" s="659">
        <v>-437</v>
      </c>
      <c r="G1015" s="649">
        <f t="shared" si="40"/>
        <v>-6.1714447111989833E-2</v>
      </c>
    </row>
    <row r="1016" spans="1:7" ht="13.95" customHeight="1" x14ac:dyDescent="0.25">
      <c r="A1016" s="650">
        <v>45430</v>
      </c>
      <c r="B1016" s="651"/>
      <c r="C1016" s="652" t="s">
        <v>264</v>
      </c>
      <c r="D1016" s="653">
        <v>-2382.17</v>
      </c>
      <c r="E1016" s="653">
        <v>-9000</v>
      </c>
      <c r="F1016" s="654">
        <v>-7952</v>
      </c>
      <c r="G1016" s="571">
        <f t="shared" si="40"/>
        <v>-1.1230052252506708</v>
      </c>
    </row>
    <row r="1017" spans="1:7" ht="13.95" customHeight="1" x14ac:dyDescent="0.25">
      <c r="A1017" s="650">
        <v>45440</v>
      </c>
      <c r="B1017" s="651"/>
      <c r="C1017" s="652" t="s">
        <v>265</v>
      </c>
      <c r="D1017" s="657">
        <v>-4.21</v>
      </c>
      <c r="E1017" s="657">
        <v>-100</v>
      </c>
      <c r="F1017" s="659">
        <v>-31</v>
      </c>
      <c r="G1017" s="649">
        <f t="shared" si="40"/>
        <v>-4.3779127241914987E-3</v>
      </c>
    </row>
    <row r="1018" spans="1:7" ht="13.95" customHeight="1" x14ac:dyDescent="0.25">
      <c r="A1018" s="650">
        <v>4550</v>
      </c>
      <c r="B1018" s="651"/>
      <c r="C1018" s="652" t="s">
        <v>266</v>
      </c>
      <c r="D1018" s="657">
        <v>-919.65</v>
      </c>
      <c r="E1018" s="653">
        <v>-4000</v>
      </c>
      <c r="F1018" s="654">
        <v>-3959</v>
      </c>
      <c r="G1018" s="571">
        <f t="shared" si="40"/>
        <v>-0.55910182177658518</v>
      </c>
    </row>
    <row r="1019" spans="1:7" ht="13.95" customHeight="1" x14ac:dyDescent="0.3">
      <c r="A1019" s="650">
        <v>45510</v>
      </c>
      <c r="B1019" s="651"/>
      <c r="C1019" s="652" t="s">
        <v>267</v>
      </c>
      <c r="D1019" s="638"/>
      <c r="E1019" s="638"/>
      <c r="F1019" s="659">
        <v>-692</v>
      </c>
      <c r="G1019" s="649">
        <f t="shared" si="40"/>
        <v>-9.7726309843242473E-2</v>
      </c>
    </row>
    <row r="1020" spans="1:7" ht="13.95" customHeight="1" x14ac:dyDescent="0.25">
      <c r="A1020" s="650">
        <v>45520</v>
      </c>
      <c r="B1020" s="651"/>
      <c r="C1020" s="652" t="s">
        <v>268</v>
      </c>
      <c r="D1020" s="657">
        <v>-919.65</v>
      </c>
      <c r="E1020" s="653">
        <v>-4000</v>
      </c>
      <c r="F1020" s="654">
        <v>-3266</v>
      </c>
      <c r="G1020" s="571">
        <f t="shared" si="40"/>
        <v>-0.46123428894223978</v>
      </c>
    </row>
    <row r="1021" spans="1:7" ht="13.95" customHeight="1" x14ac:dyDescent="0.25">
      <c r="A1021" s="650">
        <v>4560</v>
      </c>
      <c r="B1021" s="651"/>
      <c r="C1021" s="652" t="s">
        <v>269</v>
      </c>
      <c r="D1021" s="657">
        <v>0</v>
      </c>
      <c r="E1021" s="657">
        <v>0</v>
      </c>
      <c r="F1021" s="659">
        <v>-16</v>
      </c>
      <c r="G1021" s="649">
        <f t="shared" si="40"/>
        <v>-2.259567857647225E-3</v>
      </c>
    </row>
    <row r="1022" spans="1:7" ht="13.95" customHeight="1" x14ac:dyDescent="0.3">
      <c r="A1022" s="650">
        <v>45610</v>
      </c>
      <c r="B1022" s="651"/>
      <c r="C1022" s="652" t="s">
        <v>358</v>
      </c>
      <c r="D1022" s="638"/>
      <c r="E1022" s="638"/>
      <c r="F1022" s="659">
        <v>-16</v>
      </c>
      <c r="G1022" s="571">
        <f t="shared" ref="G1022:G1043" si="41">F1022/$L$24</f>
        <v>-2.259567857647225E-3</v>
      </c>
    </row>
    <row r="1023" spans="1:7" ht="13.95" customHeight="1" x14ac:dyDescent="0.25">
      <c r="A1023" s="650">
        <v>4580</v>
      </c>
      <c r="B1023" s="651"/>
      <c r="C1023" s="652" t="s">
        <v>271</v>
      </c>
      <c r="D1023" s="657">
        <v>0</v>
      </c>
      <c r="E1023" s="657">
        <v>0</v>
      </c>
      <c r="F1023" s="659">
        <v>-944</v>
      </c>
      <c r="G1023" s="649">
        <f t="shared" si="41"/>
        <v>-0.13331450360118627</v>
      </c>
    </row>
    <row r="1024" spans="1:7" ht="13.95" customHeight="1" x14ac:dyDescent="0.3">
      <c r="A1024" s="650">
        <v>45800</v>
      </c>
      <c r="B1024" s="651"/>
      <c r="C1024" s="652" t="s">
        <v>271</v>
      </c>
      <c r="D1024" s="638"/>
      <c r="E1024" s="638"/>
      <c r="F1024" s="659">
        <v>-944</v>
      </c>
      <c r="G1024" s="571">
        <f t="shared" si="41"/>
        <v>-0.13331450360118627</v>
      </c>
    </row>
    <row r="1025" spans="1:7" ht="13.95" customHeight="1" x14ac:dyDescent="0.25">
      <c r="A1025" s="650">
        <v>4590</v>
      </c>
      <c r="B1025" s="651"/>
      <c r="C1025" s="652" t="s">
        <v>272</v>
      </c>
      <c r="D1025" s="657">
        <v>0</v>
      </c>
      <c r="E1025" s="657">
        <v>-700</v>
      </c>
      <c r="F1025" s="654">
        <v>-1432</v>
      </c>
      <c r="G1025" s="649">
        <f t="shared" si="41"/>
        <v>-0.20223132325942664</v>
      </c>
    </row>
    <row r="1026" spans="1:7" ht="13.95" customHeight="1" x14ac:dyDescent="0.3">
      <c r="A1026" s="650">
        <v>45930</v>
      </c>
      <c r="B1026" s="651"/>
      <c r="C1026" s="652" t="s">
        <v>273</v>
      </c>
      <c r="D1026" s="638"/>
      <c r="E1026" s="638"/>
      <c r="F1026" s="639"/>
      <c r="G1026" s="571">
        <f t="shared" si="41"/>
        <v>0</v>
      </c>
    </row>
    <row r="1027" spans="1:7" ht="13.95" customHeight="1" x14ac:dyDescent="0.3">
      <c r="A1027" s="650">
        <v>45950</v>
      </c>
      <c r="B1027" s="651"/>
      <c r="C1027" s="652" t="s">
        <v>275</v>
      </c>
      <c r="D1027" s="638"/>
      <c r="E1027" s="657">
        <v>-700</v>
      </c>
      <c r="F1027" s="654">
        <v>-1432</v>
      </c>
      <c r="G1027" s="649">
        <f t="shared" si="41"/>
        <v>-0.20223132325942664</v>
      </c>
    </row>
    <row r="1028" spans="1:7" ht="13.95" customHeight="1" x14ac:dyDescent="0.25">
      <c r="A1028" s="650">
        <v>4601</v>
      </c>
      <c r="B1028" s="651"/>
      <c r="C1028" s="652" t="s">
        <v>276</v>
      </c>
      <c r="D1028" s="657">
        <v>-357.38</v>
      </c>
      <c r="E1028" s="657">
        <v>-500</v>
      </c>
      <c r="F1028" s="654">
        <v>-1447</v>
      </c>
      <c r="G1028" s="571">
        <f t="shared" si="41"/>
        <v>-0.20434966812597091</v>
      </c>
    </row>
    <row r="1029" spans="1:7" ht="13.95" customHeight="1" x14ac:dyDescent="0.25">
      <c r="A1029" s="650">
        <v>46000</v>
      </c>
      <c r="B1029" s="651"/>
      <c r="C1029" s="652" t="s">
        <v>276</v>
      </c>
      <c r="D1029" s="657">
        <v>-55.38</v>
      </c>
      <c r="E1029" s="657">
        <v>-500</v>
      </c>
      <c r="F1029" s="659">
        <v>-594</v>
      </c>
      <c r="G1029" s="649">
        <f t="shared" si="41"/>
        <v>-8.3886456715153226E-2</v>
      </c>
    </row>
    <row r="1030" spans="1:7" ht="13.95" customHeight="1" x14ac:dyDescent="0.3">
      <c r="A1030" s="650">
        <v>46007</v>
      </c>
      <c r="B1030" s="651"/>
      <c r="C1030" s="652" t="s">
        <v>324</v>
      </c>
      <c r="D1030" s="638"/>
      <c r="E1030" s="638"/>
      <c r="F1030" s="659">
        <v>-209</v>
      </c>
      <c r="G1030" s="571">
        <f t="shared" si="41"/>
        <v>-2.9515605140516876E-2</v>
      </c>
    </row>
    <row r="1031" spans="1:7" ht="13.95" customHeight="1" x14ac:dyDescent="0.3">
      <c r="A1031" s="650">
        <v>46020</v>
      </c>
      <c r="B1031" s="651"/>
      <c r="C1031" s="652" t="s">
        <v>277</v>
      </c>
      <c r="D1031" s="657">
        <v>-302</v>
      </c>
      <c r="E1031" s="638"/>
      <c r="F1031" s="659">
        <v>-644</v>
      </c>
      <c r="G1031" s="649">
        <f t="shared" si="41"/>
        <v>-9.094760627030081E-2</v>
      </c>
    </row>
    <row r="1032" spans="1:7" ht="13.95" customHeight="1" x14ac:dyDescent="0.25">
      <c r="A1032" s="644">
        <v>480</v>
      </c>
      <c r="B1032" s="645"/>
      <c r="C1032" s="646" t="s">
        <v>18</v>
      </c>
      <c r="D1032" s="647">
        <v>-2806.5</v>
      </c>
      <c r="E1032" s="647">
        <v>-14284</v>
      </c>
      <c r="F1032" s="648">
        <v>-12544</v>
      </c>
      <c r="G1032" s="571">
        <f t="shared" si="41"/>
        <v>-1.7715012003954245</v>
      </c>
    </row>
    <row r="1033" spans="1:7" ht="13.95" customHeight="1" x14ac:dyDescent="0.25">
      <c r="A1033" s="650">
        <v>4800</v>
      </c>
      <c r="B1033" s="651"/>
      <c r="C1033" s="652" t="s">
        <v>278</v>
      </c>
      <c r="D1033" s="653">
        <v>-2806.5</v>
      </c>
      <c r="E1033" s="653">
        <v>-14284</v>
      </c>
      <c r="F1033" s="654">
        <v>-12544</v>
      </c>
      <c r="G1033" s="649">
        <f t="shared" si="41"/>
        <v>-1.7715012003954245</v>
      </c>
    </row>
    <row r="1034" spans="1:7" ht="13.95" customHeight="1" x14ac:dyDescent="0.25">
      <c r="A1034" s="650">
        <v>48600</v>
      </c>
      <c r="B1034" s="651"/>
      <c r="C1034" s="652" t="s">
        <v>280</v>
      </c>
      <c r="D1034" s="653">
        <v>-2806.5</v>
      </c>
      <c r="E1034" s="653">
        <v>-14284</v>
      </c>
      <c r="F1034" s="654">
        <v>-12544</v>
      </c>
      <c r="G1034" s="571">
        <f t="shared" si="41"/>
        <v>-1.7715012003954245</v>
      </c>
    </row>
    <row r="1035" spans="1:7" ht="13.95" customHeight="1" x14ac:dyDescent="0.25">
      <c r="A1035" s="644">
        <v>5</v>
      </c>
      <c r="B1035" s="645"/>
      <c r="C1035" s="646" t="s">
        <v>282</v>
      </c>
      <c r="D1035" s="647">
        <v>-219922.65</v>
      </c>
      <c r="E1035" s="647">
        <v>-861912</v>
      </c>
      <c r="F1035" s="648">
        <v>-807365</v>
      </c>
      <c r="G1035" s="649">
        <f t="shared" si="41"/>
        <v>-114.01850021183449</v>
      </c>
    </row>
    <row r="1036" spans="1:7" ht="13.95" customHeight="1" x14ac:dyDescent="0.25">
      <c r="A1036" s="644">
        <v>6</v>
      </c>
      <c r="B1036" s="645"/>
      <c r="C1036" s="646" t="s">
        <v>283</v>
      </c>
      <c r="D1036" s="647">
        <v>-219922.65</v>
      </c>
      <c r="E1036" s="647">
        <v>-861912</v>
      </c>
      <c r="F1036" s="648">
        <v>-807365</v>
      </c>
      <c r="G1036" s="571">
        <f t="shared" si="41"/>
        <v>-114.01850021183449</v>
      </c>
    </row>
    <row r="1037" spans="1:7" ht="13.95" customHeight="1" x14ac:dyDescent="0.25">
      <c r="A1037" s="644">
        <v>7</v>
      </c>
      <c r="B1037" s="645"/>
      <c r="C1037" s="646" t="s">
        <v>284</v>
      </c>
      <c r="D1037" s="647">
        <v>-219922.65</v>
      </c>
      <c r="E1037" s="647">
        <v>-861912</v>
      </c>
      <c r="F1037" s="648">
        <v>-807365</v>
      </c>
      <c r="G1037" s="649">
        <f t="shared" si="41"/>
        <v>-114.01850021183449</v>
      </c>
    </row>
    <row r="1038" spans="1:7" ht="13.95" customHeight="1" x14ac:dyDescent="0.25">
      <c r="A1038" s="644">
        <v>8</v>
      </c>
      <c r="B1038" s="645"/>
      <c r="C1038" s="646" t="s">
        <v>285</v>
      </c>
      <c r="D1038" s="647">
        <v>-219922.65</v>
      </c>
      <c r="E1038" s="647">
        <v>-861912</v>
      </c>
      <c r="F1038" s="648">
        <v>-807365</v>
      </c>
      <c r="G1038" s="571">
        <f t="shared" si="41"/>
        <v>-114.01850021183449</v>
      </c>
    </row>
    <row r="1039" spans="1:7" ht="13.95" customHeight="1" x14ac:dyDescent="0.25">
      <c r="A1039" s="644">
        <v>91</v>
      </c>
      <c r="B1039" s="645"/>
      <c r="C1039" s="646" t="s">
        <v>286</v>
      </c>
      <c r="D1039" s="647">
        <v>-50404.639999999999</v>
      </c>
      <c r="E1039" s="647">
        <v>-151214</v>
      </c>
      <c r="F1039" s="648">
        <v>-151544</v>
      </c>
      <c r="G1039" s="649">
        <f t="shared" si="41"/>
        <v>-21.401496963705693</v>
      </c>
    </row>
    <row r="1040" spans="1:7" ht="13.95" customHeight="1" x14ac:dyDescent="0.25">
      <c r="A1040" s="644">
        <v>921</v>
      </c>
      <c r="B1040" s="645"/>
      <c r="C1040" s="646" t="s">
        <v>15</v>
      </c>
      <c r="D1040" s="647">
        <v>-50404.639999999999</v>
      </c>
      <c r="E1040" s="647">
        <v>-151214</v>
      </c>
      <c r="F1040" s="648">
        <v>-151544</v>
      </c>
      <c r="G1040" s="571">
        <f t="shared" si="41"/>
        <v>-21.401496963705693</v>
      </c>
    </row>
    <row r="1041" spans="1:7" ht="13.95" customHeight="1" x14ac:dyDescent="0.25">
      <c r="A1041" s="650">
        <v>92280</v>
      </c>
      <c r="B1041" s="651"/>
      <c r="C1041" s="652" t="s">
        <v>326</v>
      </c>
      <c r="D1041" s="653">
        <v>-50404.639999999999</v>
      </c>
      <c r="E1041" s="653">
        <v>-151214</v>
      </c>
      <c r="F1041" s="654">
        <v>-151214</v>
      </c>
      <c r="G1041" s="649">
        <f t="shared" si="41"/>
        <v>-21.354893376641716</v>
      </c>
    </row>
    <row r="1042" spans="1:7" ht="13.95" customHeight="1" x14ac:dyDescent="0.3">
      <c r="A1042" s="650">
        <v>92284</v>
      </c>
      <c r="B1042" s="651"/>
      <c r="C1042" s="652" t="s">
        <v>317</v>
      </c>
      <c r="D1042" s="638"/>
      <c r="E1042" s="638"/>
      <c r="F1042" s="659">
        <v>-330</v>
      </c>
      <c r="G1042" s="571">
        <f t="shared" si="41"/>
        <v>-4.6603587063974015E-2</v>
      </c>
    </row>
    <row r="1043" spans="1:7" ht="22.95" customHeight="1" x14ac:dyDescent="0.25">
      <c r="A1043" s="644">
        <v>9</v>
      </c>
      <c r="B1043" s="645"/>
      <c r="C1043" s="646" t="s">
        <v>288</v>
      </c>
      <c r="D1043" s="647">
        <v>-270327.28999999998</v>
      </c>
      <c r="E1043" s="647">
        <v>-1013126</v>
      </c>
      <c r="F1043" s="648">
        <v>-958909</v>
      </c>
      <c r="G1043" s="649">
        <f t="shared" si="41"/>
        <v>-135.41999717554017</v>
      </c>
    </row>
  </sheetData>
  <sheetProtection sheet="1" objects="1" scenarios="1"/>
  <mergeCells count="44">
    <mergeCell ref="B15:C15"/>
    <mergeCell ref="B3:C3"/>
    <mergeCell ref="B4:C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D135:F135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42:F42"/>
    <mergeCell ref="D44:F44"/>
    <mergeCell ref="D853:F853"/>
    <mergeCell ref="D957:F957"/>
    <mergeCell ref="D253:F253"/>
    <mergeCell ref="D354:F354"/>
    <mergeCell ref="D471:F471"/>
    <mergeCell ref="D571:F571"/>
    <mergeCell ref="D667:F667"/>
    <mergeCell ref="D757:F757"/>
  </mergeCells>
  <conditionalFormatting sqref="A45:F131 A136:F176 A177:A239 C177:F239 A240:F248 A254:F349 A355:F371 A372:A434 C372:F434 A435:F467 A563:A568 C563:F568 A572:A626 C572:F626 A627:F663 A755 C755:F755 A756:F756 A758:A817 C758:F817 A818:F849 A854:F882 A883:A945 C883:F945 A946:F954 A958:F1043 A354:B354 A668:F754 A472:F562 B566:B567 B571:B572 B576:B577 B581:B582 B586:B587 B591:B592 B596:B597 B601:B602 B606:B607 B611:B612 B616:B617 B621:B622 B626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9B78-994A-4C3A-A233-EC64DBA1833F}">
  <sheetPr>
    <tabColor rgb="FF92D050"/>
  </sheetPr>
  <dimension ref="A1:AM161"/>
  <sheetViews>
    <sheetView showGridLines="0" topLeftCell="A10" workbookViewId="0">
      <selection activeCell="B29" sqref="B29"/>
    </sheetView>
  </sheetViews>
  <sheetFormatPr defaultColWidth="9.33203125" defaultRowHeight="13.2" x14ac:dyDescent="0.25"/>
  <cols>
    <col min="1" max="1" width="9.33203125" style="157"/>
    <col min="2" max="2" width="69.44140625" style="157" customWidth="1"/>
    <col min="3" max="7" width="18.77734375" style="157" customWidth="1"/>
    <col min="8" max="8" width="70.33203125" style="157" customWidth="1"/>
    <col min="9" max="14" width="18.77734375" style="157" customWidth="1"/>
    <col min="15" max="15" width="26" style="157" customWidth="1"/>
    <col min="16" max="16" width="15.44140625" style="157" customWidth="1"/>
    <col min="17" max="17" width="19" style="157" customWidth="1"/>
    <col min="18" max="18" width="17.6640625" style="157" customWidth="1"/>
    <col min="19" max="19" width="18.44140625" style="157" customWidth="1"/>
    <col min="20" max="20" width="19" style="157" customWidth="1"/>
    <col min="21" max="21" width="15.44140625" style="157" customWidth="1"/>
    <col min="22" max="22" width="9.33203125" style="157"/>
    <col min="23" max="23" width="14.44140625" style="157" customWidth="1"/>
    <col min="24" max="24" width="15.77734375" style="157" customWidth="1"/>
    <col min="25" max="25" width="9.33203125" style="157"/>
    <col min="26" max="26" width="15.33203125" style="157" customWidth="1"/>
    <col min="27" max="27" width="13.6640625" style="157" customWidth="1"/>
    <col min="28" max="28" width="9.33203125" style="157"/>
    <col min="29" max="29" width="11.44140625" style="157" customWidth="1"/>
    <col min="30" max="30" width="13.109375" style="157" customWidth="1"/>
    <col min="31" max="31" width="9.33203125" style="157"/>
    <col min="32" max="32" width="15.44140625" style="157" customWidth="1"/>
    <col min="33" max="33" width="15.109375" style="157" customWidth="1"/>
    <col min="34" max="34" width="9.33203125" style="157"/>
    <col min="35" max="35" width="11.77734375" style="157" customWidth="1"/>
    <col min="36" max="36" width="17.109375" style="157" customWidth="1"/>
    <col min="37" max="37" width="9.33203125" style="157"/>
    <col min="38" max="38" width="12.77734375" style="157" customWidth="1"/>
    <col min="39" max="39" width="13.44140625" style="157" customWidth="1"/>
    <col min="40" max="16384" width="9.33203125" style="157"/>
  </cols>
  <sheetData>
    <row r="1" spans="1:35" x14ac:dyDescent="0.25">
      <c r="A1" s="157">
        <v>0.97</v>
      </c>
      <c r="B1" s="514" t="s">
        <v>0</v>
      </c>
    </row>
    <row r="2" spans="1:35" ht="30" customHeight="1" x14ac:dyDescent="0.25">
      <c r="B2" s="270" t="s">
        <v>2</v>
      </c>
      <c r="C2" s="142" t="str">
        <f>E42</f>
        <v>Ollukka Nilsiä</v>
      </c>
      <c r="D2" s="158" t="str">
        <f>G42</f>
        <v>Leväsen palvelukoti 3</v>
      </c>
      <c r="E2" s="142" t="s">
        <v>3</v>
      </c>
      <c r="F2" s="142" t="s">
        <v>4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</row>
    <row r="3" spans="1:35" ht="14.4" customHeight="1" x14ac:dyDescent="0.25">
      <c r="B3" s="163" t="s">
        <v>5</v>
      </c>
      <c r="C3" s="143">
        <f>26+2</f>
        <v>28</v>
      </c>
      <c r="D3" s="164">
        <f>15</f>
        <v>15</v>
      </c>
      <c r="E3" s="143">
        <f>C3+D3</f>
        <v>43</v>
      </c>
      <c r="F3" s="143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</row>
    <row r="4" spans="1:35" ht="14.4" customHeight="1" x14ac:dyDescent="0.25">
      <c r="B4" s="163" t="s">
        <v>6</v>
      </c>
      <c r="C4" s="143" t="s">
        <v>134</v>
      </c>
      <c r="D4" s="164"/>
      <c r="E4" s="143" t="s">
        <v>134</v>
      </c>
      <c r="F4" s="143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</row>
    <row r="5" spans="1:35" ht="14.4" customHeight="1" x14ac:dyDescent="0.25">
      <c r="B5" s="163" t="s">
        <v>136</v>
      </c>
      <c r="C5" s="143">
        <v>0.56000000000000005</v>
      </c>
      <c r="D5" s="164"/>
      <c r="E5" s="143">
        <v>0.56000000000000005</v>
      </c>
      <c r="F5" s="143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</row>
    <row r="6" spans="1:35" ht="14.4" customHeight="1" x14ac:dyDescent="0.25">
      <c r="B6" s="183" t="s">
        <v>11</v>
      </c>
      <c r="C6" s="184">
        <f>-E58</f>
        <v>1062896.06</v>
      </c>
      <c r="D6" s="185">
        <f>-G58</f>
        <v>623279.48</v>
      </c>
      <c r="E6" s="184">
        <f>SUM(C6:D6)</f>
        <v>1686175.54</v>
      </c>
      <c r="F6" s="184">
        <f>E6/$E$23</f>
        <v>110.75662943415561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</row>
    <row r="7" spans="1:35" ht="14.4" customHeight="1" x14ac:dyDescent="0.25">
      <c r="B7" s="177" t="s">
        <v>13</v>
      </c>
      <c r="C7" s="178">
        <f>-E59</f>
        <v>326849.65000000002</v>
      </c>
      <c r="D7" s="179">
        <f>-G59</f>
        <v>159574.04</v>
      </c>
      <c r="E7" s="178">
        <f>SUM(C7:D7)</f>
        <v>486423.69000000006</v>
      </c>
      <c r="F7" s="178">
        <f>E7/$E$23</f>
        <v>31.950794625644129</v>
      </c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</row>
    <row r="8" spans="1:35" ht="14.4" customHeight="1" x14ac:dyDescent="0.25">
      <c r="B8" s="183" t="s">
        <v>137</v>
      </c>
      <c r="C8" s="184"/>
      <c r="D8" s="185"/>
      <c r="E8" s="184"/>
      <c r="F8" s="184">
        <f t="shared" ref="F8:F14" si="0">E8/$E$23</f>
        <v>0</v>
      </c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</row>
    <row r="9" spans="1:35" ht="14.4" customHeight="1" x14ac:dyDescent="0.25">
      <c r="B9" s="177" t="s">
        <v>16</v>
      </c>
      <c r="C9" s="178">
        <f>-E60</f>
        <v>22137.84</v>
      </c>
      <c r="D9" s="179">
        <f>-G60</f>
        <v>10554.17</v>
      </c>
      <c r="E9" s="178">
        <f>SUM(C9:D9)</f>
        <v>32692.010000000002</v>
      </c>
      <c r="F9" s="178">
        <f t="shared" si="0"/>
        <v>2.1473783429616762</v>
      </c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1:35" ht="14.4" customHeight="1" x14ac:dyDescent="0.25">
      <c r="B10" s="183" t="s">
        <v>17</v>
      </c>
      <c r="C10" s="184">
        <f>-E62</f>
        <v>462102.95</v>
      </c>
      <c r="D10" s="185">
        <f>-G62</f>
        <v>144363.81</v>
      </c>
      <c r="E10" s="184">
        <f>SUM(C10:D10)</f>
        <v>606466.76</v>
      </c>
      <c r="F10" s="184">
        <f>E10/$E$23</f>
        <v>39.835837140332963</v>
      </c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</row>
    <row r="11" spans="1:35" ht="14.4" customHeight="1" x14ac:dyDescent="0.25">
      <c r="B11" s="177" t="s">
        <v>18</v>
      </c>
      <c r="C11" s="178">
        <f>-(E61+E63)</f>
        <v>3185.86</v>
      </c>
      <c r="D11" s="179">
        <f>-(G61+G63)</f>
        <v>461.68</v>
      </c>
      <c r="E11" s="178">
        <f>SUM(C11:D11)</f>
        <v>3647.54</v>
      </c>
      <c r="F11" s="178">
        <f t="shared" si="0"/>
        <v>0.23958907393844647</v>
      </c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</row>
    <row r="12" spans="1:35" ht="14.4" customHeight="1" x14ac:dyDescent="0.25">
      <c r="B12" s="183" t="s">
        <v>19</v>
      </c>
      <c r="C12" s="184">
        <f>-E69</f>
        <v>0</v>
      </c>
      <c r="D12" s="185">
        <f>-G69</f>
        <v>4.3099999999999996</v>
      </c>
      <c r="E12" s="184">
        <f>SUM(C12:D12)</f>
        <v>4.3099999999999996</v>
      </c>
      <c r="F12" s="184">
        <f t="shared" si="0"/>
        <v>2.8310283332731219E-4</v>
      </c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</row>
    <row r="13" spans="1:35" ht="14.4" customHeight="1" x14ac:dyDescent="0.25">
      <c r="B13" s="177" t="s">
        <v>20</v>
      </c>
      <c r="C13" s="178">
        <f>E74</f>
        <v>0</v>
      </c>
      <c r="D13" s="179">
        <f>-G74</f>
        <v>11113.98</v>
      </c>
      <c r="E13" s="178">
        <f>SUM(C13:D13)</f>
        <v>11113.98</v>
      </c>
      <c r="F13" s="178">
        <f t="shared" si="0"/>
        <v>0.73002302263180541</v>
      </c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</row>
    <row r="14" spans="1:35" ht="14.4" customHeight="1" thickBot="1" x14ac:dyDescent="0.3">
      <c r="B14" s="672" t="s">
        <v>15</v>
      </c>
      <c r="C14" s="673"/>
      <c r="D14" s="674"/>
      <c r="E14" s="673">
        <f t="shared" ref="E14" si="1">SUM(C14:D14)</f>
        <v>0</v>
      </c>
      <c r="F14" s="673">
        <f t="shared" si="0"/>
        <v>0</v>
      </c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</row>
    <row r="15" spans="1:35" ht="14.4" customHeight="1" x14ac:dyDescent="0.25">
      <c r="B15" s="560" t="s">
        <v>21</v>
      </c>
      <c r="C15" s="675">
        <f>SUM(C6:C14)</f>
        <v>1877172.36</v>
      </c>
      <c r="D15" s="676">
        <f>SUM(D6:D14)</f>
        <v>949351.47000000009</v>
      </c>
      <c r="E15" s="675">
        <f>SUM(E6:E14)</f>
        <v>2826523.83</v>
      </c>
      <c r="F15" s="675">
        <f>SUM(F6:F14)</f>
        <v>185.66053474249793</v>
      </c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</row>
    <row r="16" spans="1:35" s="514" customFormat="1" ht="14.4" customHeight="1" x14ac:dyDescent="0.25">
      <c r="B16" s="508" t="s">
        <v>22</v>
      </c>
      <c r="C16" s="677">
        <f>C15/C23</f>
        <v>189.35706821070471</v>
      </c>
      <c r="D16" s="678">
        <f>D15/D23</f>
        <v>178.76033893517865</v>
      </c>
      <c r="E16" s="677">
        <f>E15/E23</f>
        <v>185.66053474249796</v>
      </c>
      <c r="F16" s="677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</row>
    <row r="17" spans="2:35" ht="14.4" customHeight="1" x14ac:dyDescent="0.25">
      <c r="B17" s="177" t="s">
        <v>23</v>
      </c>
      <c r="C17" s="178">
        <f>E48</f>
        <v>173901.05</v>
      </c>
      <c r="D17" s="179">
        <f>G48</f>
        <v>109518.17</v>
      </c>
      <c r="E17" s="178">
        <f>SUM(C17:D17)</f>
        <v>283419.21999999997</v>
      </c>
      <c r="F17" s="178">
        <f>E17/E23</f>
        <v>18.616423248588589</v>
      </c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</row>
    <row r="18" spans="2:35" ht="20.100000000000001" customHeight="1" x14ac:dyDescent="0.25">
      <c r="B18" s="560" t="s">
        <v>30</v>
      </c>
      <c r="C18" s="675">
        <f>C10-C17</f>
        <v>288201.90000000002</v>
      </c>
      <c r="D18" s="676">
        <f>D10-D17</f>
        <v>34845.64</v>
      </c>
      <c r="E18" s="675">
        <f>E10-E17</f>
        <v>323047.54000000004</v>
      </c>
      <c r="F18" s="675">
        <f>F10-F17</f>
        <v>21.219413891744374</v>
      </c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</row>
    <row r="19" spans="2:35" ht="14.4" customHeight="1" x14ac:dyDescent="0.25">
      <c r="B19" s="409" t="s">
        <v>31</v>
      </c>
      <c r="C19" s="679">
        <f>C17/(C3*12)</f>
        <v>517.56264880952381</v>
      </c>
      <c r="D19" s="680">
        <f>D17/(D3*12)</f>
        <v>608.43427777777777</v>
      </c>
      <c r="E19" s="679">
        <f>E17/(E3*12)</f>
        <v>549.2620542635658</v>
      </c>
      <c r="F19" s="679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</row>
    <row r="20" spans="2:35" ht="14.4" customHeight="1" x14ac:dyDescent="0.25">
      <c r="B20" s="183" t="s">
        <v>32</v>
      </c>
      <c r="C20" s="681">
        <f>C15-C17</f>
        <v>1703271.31</v>
      </c>
      <c r="D20" s="682">
        <f>D15-D17</f>
        <v>839833.3</v>
      </c>
      <c r="E20" s="681">
        <f>E15-E17</f>
        <v>2543104.6100000003</v>
      </c>
      <c r="F20" s="681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</row>
    <row r="21" spans="2:35" ht="20.100000000000001" customHeight="1" x14ac:dyDescent="0.25">
      <c r="B21" s="683" t="s">
        <v>33</v>
      </c>
      <c r="C21" s="684">
        <f>C20/C23</f>
        <v>171.81504932717334</v>
      </c>
      <c r="D21" s="685">
        <f>D20/D23</f>
        <v>158.13836087181662</v>
      </c>
      <c r="E21" s="684">
        <f>E20/E23</f>
        <v>167.04411149390938</v>
      </c>
      <c r="F21" s="684">
        <f>F15-F17</f>
        <v>167.04411149390933</v>
      </c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</row>
    <row r="22" spans="2:35" s="514" customFormat="1" ht="14.4" customHeight="1" x14ac:dyDescent="0.25">
      <c r="B22" s="409" t="s">
        <v>140</v>
      </c>
      <c r="C22" s="102">
        <f>(C15-C10)/C23</f>
        <v>142.7430962132064</v>
      </c>
      <c r="D22" s="686">
        <f>(D15-D10)/D23</f>
        <v>151.57702019488775</v>
      </c>
      <c r="E22" s="102">
        <f>(E15-E10)/E23</f>
        <v>145.824697602165</v>
      </c>
      <c r="F22" s="102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</row>
    <row r="23" spans="2:35" ht="14.4" customHeight="1" x14ac:dyDescent="0.25">
      <c r="B23" s="255" t="s">
        <v>34</v>
      </c>
      <c r="C23" s="687">
        <f>365*C3*C24</f>
        <v>9913.4</v>
      </c>
      <c r="D23" s="688">
        <f>365*D3*D24</f>
        <v>5310.75</v>
      </c>
      <c r="E23" s="687">
        <f>C23+D23</f>
        <v>15224.15</v>
      </c>
      <c r="F23" s="687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</row>
    <row r="24" spans="2:35" ht="14.4" customHeight="1" x14ac:dyDescent="0.25">
      <c r="B24" s="689" t="s">
        <v>36</v>
      </c>
      <c r="C24" s="690">
        <f>$A$1</f>
        <v>0.97</v>
      </c>
      <c r="D24" s="691">
        <f>$A$1</f>
        <v>0.97</v>
      </c>
      <c r="E24" s="690">
        <f>$A$1</f>
        <v>0.97</v>
      </c>
      <c r="F24" s="690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</row>
    <row r="25" spans="2:35" s="658" customFormat="1" ht="14.4" customHeight="1" x14ac:dyDescent="0.25">
      <c r="B25" s="255" t="s">
        <v>142</v>
      </c>
      <c r="C25" s="103">
        <f>E47/C23</f>
        <v>11.04530837048843</v>
      </c>
      <c r="D25" s="692">
        <f>G47/D23</f>
        <v>11.136511792119757</v>
      </c>
      <c r="E25" s="103">
        <f>(C25*$C$23+D25*$D$23)/$E$23</f>
        <v>11.077123517569124</v>
      </c>
      <c r="F25" s="103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</row>
    <row r="26" spans="2:35" ht="14.4" customHeight="1" x14ac:dyDescent="0.25">
      <c r="B26" s="409" t="s">
        <v>37</v>
      </c>
      <c r="C26" s="102">
        <f>E46/C23</f>
        <v>15.032029374382148</v>
      </c>
      <c r="D26" s="686">
        <f>G46/D23</f>
        <v>18.379112178129265</v>
      </c>
      <c r="E26" s="102">
        <f>(C26*$C$23+D26*$D$23)/$E$23</f>
        <v>16.199616398945096</v>
      </c>
      <c r="F26" s="102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</row>
    <row r="27" spans="2:35" ht="14.4" customHeight="1" x14ac:dyDescent="0.25">
      <c r="B27" s="255" t="s">
        <v>39</v>
      </c>
      <c r="C27" s="103">
        <f>SUM(C25:C26)</f>
        <v>26.077337744870576</v>
      </c>
      <c r="D27" s="692">
        <f>SUM(D25:D26)</f>
        <v>29.515623970249024</v>
      </c>
      <c r="E27" s="103">
        <f>SUM(E25:E26)</f>
        <v>27.27673991651422</v>
      </c>
      <c r="F27" s="103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</row>
    <row r="28" spans="2:35" ht="20.100000000000001" customHeight="1" x14ac:dyDescent="0.25">
      <c r="B28" s="540" t="s">
        <v>40</v>
      </c>
      <c r="C28" s="101">
        <f>C21-C27</f>
        <v>145.73771158230278</v>
      </c>
      <c r="D28" s="693">
        <f>D21-D27</f>
        <v>128.62273690156758</v>
      </c>
      <c r="E28" s="101">
        <f>E21-E27</f>
        <v>139.76737157739515</v>
      </c>
      <c r="F28" s="101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</row>
    <row r="29" spans="2:35" ht="14.4" customHeight="1" x14ac:dyDescent="0.25">
      <c r="B29" s="409" t="s">
        <v>815</v>
      </c>
      <c r="C29" s="102">
        <v>127</v>
      </c>
      <c r="D29" s="686">
        <v>127</v>
      </c>
      <c r="E29" s="102">
        <v>127</v>
      </c>
      <c r="F29" s="102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</row>
    <row r="30" spans="2:35" s="514" customFormat="1" ht="14.4" customHeight="1" x14ac:dyDescent="0.25">
      <c r="B30" s="255" t="s">
        <v>41</v>
      </c>
      <c r="C30" s="103">
        <f>-C29*0.05</f>
        <v>-6.3500000000000005</v>
      </c>
      <c r="D30" s="692">
        <f>-D29*0.05</f>
        <v>-6.3500000000000005</v>
      </c>
      <c r="E30" s="103">
        <f>-E29*0.05</f>
        <v>-6.3500000000000005</v>
      </c>
      <c r="F30" s="103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</row>
    <row r="31" spans="2:35" ht="14.4" customHeight="1" x14ac:dyDescent="0.25">
      <c r="B31" s="409" t="s">
        <v>42</v>
      </c>
      <c r="C31" s="102">
        <f>C29+C30</f>
        <v>120.65</v>
      </c>
      <c r="D31" s="686">
        <f>D29+D30</f>
        <v>120.65</v>
      </c>
      <c r="E31" s="102">
        <f>E29+E30</f>
        <v>120.65</v>
      </c>
      <c r="F31" s="102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</row>
    <row r="32" spans="2:35" ht="14.4" customHeight="1" x14ac:dyDescent="0.25">
      <c r="B32" s="255" t="s">
        <v>43</v>
      </c>
      <c r="C32" s="103">
        <f>C21-C31</f>
        <v>51.165049327173335</v>
      </c>
      <c r="D32" s="692">
        <f>D21-D31</f>
        <v>37.48836087181661</v>
      </c>
      <c r="E32" s="103">
        <f>E21-E31</f>
        <v>46.394111493909378</v>
      </c>
      <c r="F32" s="103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</row>
    <row r="33" spans="1:39" ht="14.4" customHeight="1" x14ac:dyDescent="0.25">
      <c r="B33" s="256" t="s">
        <v>44</v>
      </c>
      <c r="C33" s="104">
        <f>C21/C31</f>
        <v>1.4240783201589169</v>
      </c>
      <c r="D33" s="694">
        <f>D21/D31</f>
        <v>1.3107199409184966</v>
      </c>
      <c r="E33" s="104">
        <f>E21/E31</f>
        <v>1.3845346994936543</v>
      </c>
      <c r="F33" s="105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</row>
    <row r="34" spans="1:39" ht="20.100000000000001" customHeight="1" x14ac:dyDescent="0.25">
      <c r="B34" s="260" t="s">
        <v>45</v>
      </c>
      <c r="C34" s="106">
        <f>C32*C23</f>
        <v>507219.60000000015</v>
      </c>
      <c r="D34" s="695">
        <f>D32*D23</f>
        <v>199091.31250000006</v>
      </c>
      <c r="E34" s="106">
        <f>E32*E23</f>
        <v>706310.91250000044</v>
      </c>
      <c r="F34" s="10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</row>
    <row r="35" spans="1:39" ht="14.4" customHeight="1" x14ac:dyDescent="0.25">
      <c r="B35" s="155" t="s">
        <v>46</v>
      </c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</row>
    <row r="36" spans="1:39" ht="14.4" customHeight="1" x14ac:dyDescent="0.25">
      <c r="B36" s="155" t="s">
        <v>47</v>
      </c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</row>
    <row r="37" spans="1:39" s="155" customFormat="1" ht="14.4" customHeight="1" x14ac:dyDescent="0.25">
      <c r="B37" s="157"/>
      <c r="C37" s="157"/>
      <c r="D37" s="157"/>
      <c r="E37" s="157"/>
      <c r="F37" s="157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</row>
    <row r="38" spans="1:39" ht="14.4" customHeight="1" x14ac:dyDescent="0.25"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</row>
    <row r="39" spans="1:39" ht="14.4" customHeight="1" x14ac:dyDescent="0.3">
      <c r="C39" s="107" t="s">
        <v>143</v>
      </c>
    </row>
    <row r="40" spans="1:39" ht="15" thickBot="1" x14ac:dyDescent="0.35">
      <c r="B40" s="696"/>
      <c r="C40" s="108" t="s">
        <v>144</v>
      </c>
    </row>
    <row r="41" spans="1:39" x14ac:dyDescent="0.25">
      <c r="S41" s="157" t="s">
        <v>145</v>
      </c>
      <c r="U41" s="157" t="s">
        <v>146</v>
      </c>
      <c r="W41" s="157" t="s">
        <v>147</v>
      </c>
    </row>
    <row r="42" spans="1:39" ht="14.4" x14ac:dyDescent="0.3">
      <c r="A42" s="697"/>
      <c r="C42" s="109" t="s">
        <v>148</v>
      </c>
      <c r="D42" s="109" t="s">
        <v>149</v>
      </c>
      <c r="E42" s="110" t="s">
        <v>150</v>
      </c>
      <c r="F42" s="110"/>
      <c r="G42" s="698" t="s">
        <v>151</v>
      </c>
      <c r="H42" s="698" t="s">
        <v>152</v>
      </c>
      <c r="I42" s="698" t="s">
        <v>153</v>
      </c>
      <c r="J42" s="698" t="s">
        <v>154</v>
      </c>
      <c r="K42" s="698" t="s">
        <v>155</v>
      </c>
      <c r="L42" s="698" t="s">
        <v>156</v>
      </c>
      <c r="M42" s="698" t="s">
        <v>157</v>
      </c>
      <c r="N42" s="698" t="s">
        <v>158</v>
      </c>
      <c r="O42" s="698" t="s">
        <v>159</v>
      </c>
      <c r="Q42" s="699" t="s">
        <v>160</v>
      </c>
      <c r="R42" s="700"/>
      <c r="S42" s="157" t="s">
        <v>161</v>
      </c>
      <c r="U42" s="157">
        <v>49</v>
      </c>
    </row>
    <row r="43" spans="1:39" ht="15" thickBot="1" x14ac:dyDescent="0.35">
      <c r="A43" s="696"/>
      <c r="B43" s="701" t="s">
        <v>109</v>
      </c>
      <c r="C43" s="702"/>
      <c r="D43" s="702"/>
      <c r="E43" s="697"/>
      <c r="F43" s="697"/>
      <c r="G43" s="156"/>
      <c r="H43" s="700"/>
      <c r="I43" s="700"/>
      <c r="J43" s="700"/>
      <c r="K43" s="700"/>
      <c r="L43" s="700"/>
      <c r="M43" s="700"/>
      <c r="N43" s="700"/>
      <c r="O43" s="700"/>
      <c r="Q43" s="699" t="s">
        <v>109</v>
      </c>
      <c r="R43" s="700"/>
    </row>
    <row r="44" spans="1:39" ht="13.8" x14ac:dyDescent="0.25">
      <c r="E44" s="703"/>
      <c r="F44" s="703"/>
      <c r="G44" s="700"/>
      <c r="H44" s="700"/>
      <c r="I44" s="700"/>
      <c r="J44" s="700"/>
      <c r="K44" s="700"/>
      <c r="L44" s="700"/>
      <c r="M44" s="700"/>
      <c r="N44" s="700"/>
      <c r="O44" s="700"/>
      <c r="Q44" s="699"/>
      <c r="R44" s="700"/>
    </row>
    <row r="45" spans="1:39" ht="14.4" x14ac:dyDescent="0.3">
      <c r="A45" s="704">
        <v>6192</v>
      </c>
      <c r="B45" s="701" t="s">
        <v>51</v>
      </c>
      <c r="C45" s="702"/>
      <c r="D45" s="702"/>
      <c r="E45" s="697"/>
      <c r="F45" s="697"/>
      <c r="G45" s="156"/>
      <c r="H45" s="700"/>
      <c r="I45" s="705" t="s">
        <v>162</v>
      </c>
      <c r="J45" s="700">
        <f>J47/10</f>
        <v>37164.065000000002</v>
      </c>
      <c r="K45" s="700"/>
      <c r="L45" s="700"/>
      <c r="M45" s="700"/>
      <c r="N45" s="700"/>
      <c r="O45" s="700"/>
      <c r="Q45" s="699" t="s">
        <v>51</v>
      </c>
      <c r="R45" s="700"/>
      <c r="X45" s="698" t="s">
        <v>163</v>
      </c>
      <c r="AA45" s="698" t="s">
        <v>164</v>
      </c>
      <c r="AD45" s="698" t="s">
        <v>165</v>
      </c>
      <c r="AG45" s="698" t="s">
        <v>166</v>
      </c>
      <c r="AJ45" s="698" t="s">
        <v>167</v>
      </c>
      <c r="AM45" s="698" t="s">
        <v>168</v>
      </c>
    </row>
    <row r="46" spans="1:39" ht="14.4" x14ac:dyDescent="0.3">
      <c r="A46" s="702"/>
      <c r="B46" s="701" t="s">
        <v>169</v>
      </c>
      <c r="C46" s="706">
        <v>79016.5</v>
      </c>
      <c r="D46" s="706">
        <v>52103.44</v>
      </c>
      <c r="E46" s="707">
        <v>149018.51999999999</v>
      </c>
      <c r="F46" s="707"/>
      <c r="G46" s="700">
        <v>97606.87</v>
      </c>
      <c r="H46" s="700">
        <v>132.47999999999999</v>
      </c>
      <c r="I46" s="700">
        <v>430738.28</v>
      </c>
      <c r="J46" s="700">
        <v>333.01</v>
      </c>
      <c r="K46" s="700">
        <v>35872.339999999997</v>
      </c>
      <c r="L46" s="700">
        <v>47789.16</v>
      </c>
      <c r="M46" s="700">
        <v>0</v>
      </c>
      <c r="N46" s="700">
        <v>82495.47</v>
      </c>
      <c r="O46" s="700">
        <v>133674.74</v>
      </c>
      <c r="Q46" s="699" t="s">
        <v>169</v>
      </c>
      <c r="R46" s="700">
        <v>91853.13</v>
      </c>
      <c r="W46" s="699" t="s">
        <v>109</v>
      </c>
      <c r="X46" s="700"/>
      <c r="Z46" s="699" t="s">
        <v>109</v>
      </c>
      <c r="AA46" s="700"/>
      <c r="AC46" s="699" t="s">
        <v>109</v>
      </c>
      <c r="AD46" s="700"/>
      <c r="AF46" s="699" t="s">
        <v>109</v>
      </c>
      <c r="AG46" s="700"/>
      <c r="AI46" s="699" t="s">
        <v>109</v>
      </c>
      <c r="AJ46" s="700"/>
      <c r="AL46" s="699" t="s">
        <v>109</v>
      </c>
      <c r="AM46" s="700"/>
    </row>
    <row r="47" spans="1:39" ht="14.4" x14ac:dyDescent="0.3">
      <c r="B47" s="701" t="s">
        <v>170</v>
      </c>
      <c r="C47" s="706">
        <v>27184.38</v>
      </c>
      <c r="D47" s="706">
        <v>25257.31</v>
      </c>
      <c r="E47" s="707">
        <v>109496.56</v>
      </c>
      <c r="F47" s="707"/>
      <c r="G47" s="700">
        <v>59143.23</v>
      </c>
      <c r="H47" s="700">
        <v>200107.21</v>
      </c>
      <c r="I47" s="700">
        <v>107788.48</v>
      </c>
      <c r="J47" s="700">
        <v>371640.65</v>
      </c>
      <c r="K47" s="700">
        <v>562768.68999999994</v>
      </c>
      <c r="L47" s="700">
        <v>413768.41</v>
      </c>
      <c r="M47" s="700">
        <v>31009.23</v>
      </c>
      <c r="N47" s="700">
        <v>186392.3</v>
      </c>
      <c r="O47" s="700">
        <v>162571.72</v>
      </c>
      <c r="Q47" s="699" t="s">
        <v>170</v>
      </c>
      <c r="R47" s="700">
        <v>96533.27</v>
      </c>
      <c r="W47" s="699"/>
      <c r="X47" s="700"/>
      <c r="Z47" s="699"/>
      <c r="AA47" s="700"/>
      <c r="AC47" s="699"/>
      <c r="AD47" s="700"/>
      <c r="AF47" s="699"/>
      <c r="AG47" s="700"/>
      <c r="AI47" s="699"/>
      <c r="AJ47" s="700"/>
      <c r="AL47" s="699"/>
      <c r="AM47" s="700"/>
    </row>
    <row r="48" spans="1:39" ht="14.4" x14ac:dyDescent="0.3">
      <c r="A48" s="702"/>
      <c r="B48" s="701" t="s">
        <v>171</v>
      </c>
      <c r="D48" s="706">
        <v>63691.199999999997</v>
      </c>
      <c r="E48" s="707">
        <v>173901.05</v>
      </c>
      <c r="F48" s="707"/>
      <c r="G48" s="700">
        <v>109518.17</v>
      </c>
      <c r="I48" s="700">
        <v>204485.45</v>
      </c>
      <c r="M48" s="700">
        <v>127770.05</v>
      </c>
      <c r="N48" s="700">
        <v>454801.24</v>
      </c>
      <c r="O48" s="700">
        <v>253722.37</v>
      </c>
      <c r="Q48" s="699" t="s">
        <v>172</v>
      </c>
      <c r="R48" s="700">
        <v>884.45</v>
      </c>
      <c r="W48" s="699" t="s">
        <v>51</v>
      </c>
      <c r="X48" s="700"/>
      <c r="Z48" s="699" t="s">
        <v>51</v>
      </c>
      <c r="AA48" s="700"/>
      <c r="AC48" s="699" t="s">
        <v>51</v>
      </c>
      <c r="AD48" s="700"/>
      <c r="AF48" s="699" t="s">
        <v>51</v>
      </c>
      <c r="AG48" s="700"/>
      <c r="AI48" s="699" t="s">
        <v>51</v>
      </c>
      <c r="AJ48" s="700"/>
      <c r="AL48" s="699" t="s">
        <v>51</v>
      </c>
      <c r="AM48" s="700"/>
    </row>
    <row r="49" spans="1:39" ht="14.4" x14ac:dyDescent="0.3">
      <c r="A49" s="701" t="s">
        <v>173</v>
      </c>
      <c r="B49" s="701" t="s">
        <v>174</v>
      </c>
      <c r="C49" s="706">
        <v>106200.88</v>
      </c>
      <c r="D49" s="706">
        <v>141051.95000000001</v>
      </c>
      <c r="E49" s="707">
        <v>432416.13</v>
      </c>
      <c r="F49" s="707"/>
      <c r="G49" s="700">
        <v>266268.27</v>
      </c>
      <c r="H49" s="700">
        <v>200239.69</v>
      </c>
      <c r="I49" s="700">
        <v>743012.21</v>
      </c>
      <c r="J49" s="700">
        <v>371973.66</v>
      </c>
      <c r="K49" s="700">
        <v>598641.03</v>
      </c>
      <c r="L49" s="700">
        <v>461557.57</v>
      </c>
      <c r="M49" s="700">
        <v>158779.28</v>
      </c>
      <c r="N49" s="700">
        <v>723689.01</v>
      </c>
      <c r="O49" s="700">
        <v>549968.82999999996</v>
      </c>
      <c r="Q49" s="699" t="s">
        <v>171</v>
      </c>
      <c r="R49" s="700">
        <v>127200.94</v>
      </c>
      <c r="W49" s="699" t="s">
        <v>169</v>
      </c>
      <c r="X49" s="700">
        <v>333.01</v>
      </c>
      <c r="Z49" s="699" t="s">
        <v>169</v>
      </c>
      <c r="AA49" s="700">
        <v>35872.339999999997</v>
      </c>
      <c r="AC49" s="699" t="s">
        <v>169</v>
      </c>
      <c r="AD49" s="700">
        <v>47789.16</v>
      </c>
      <c r="AF49" s="699" t="s">
        <v>169</v>
      </c>
      <c r="AG49" s="700">
        <v>0</v>
      </c>
      <c r="AI49" s="699" t="s">
        <v>169</v>
      </c>
      <c r="AJ49" s="700">
        <v>82495.47</v>
      </c>
      <c r="AL49" s="699" t="s">
        <v>169</v>
      </c>
      <c r="AM49" s="700">
        <v>133674.74</v>
      </c>
    </row>
    <row r="50" spans="1:39" ht="14.4" x14ac:dyDescent="0.3">
      <c r="A50" s="701" t="s">
        <v>173</v>
      </c>
      <c r="E50" s="703"/>
      <c r="F50" s="703"/>
      <c r="G50" s="700"/>
      <c r="H50" s="700"/>
      <c r="I50" s="700"/>
      <c r="K50" s="700"/>
      <c r="L50" s="700"/>
      <c r="M50" s="700"/>
      <c r="N50" s="700"/>
      <c r="O50" s="700"/>
      <c r="Q50" s="699" t="s">
        <v>174</v>
      </c>
      <c r="R50" s="700">
        <v>316471.78999999998</v>
      </c>
      <c r="W50" s="699" t="s">
        <v>170</v>
      </c>
      <c r="X50" s="700">
        <v>371640.65</v>
      </c>
      <c r="Z50" s="699" t="s">
        <v>170</v>
      </c>
      <c r="AA50" s="700">
        <v>562768.68999999994</v>
      </c>
      <c r="AC50" s="699" t="s">
        <v>170</v>
      </c>
      <c r="AD50" s="700">
        <v>413768.41</v>
      </c>
      <c r="AF50" s="699" t="s">
        <v>170</v>
      </c>
      <c r="AG50" s="700">
        <v>31009.23</v>
      </c>
      <c r="AI50" s="699" t="s">
        <v>170</v>
      </c>
      <c r="AJ50" s="700">
        <v>186392.3</v>
      </c>
      <c r="AL50" s="699" t="s">
        <v>170</v>
      </c>
      <c r="AM50" s="700">
        <v>162571.72</v>
      </c>
    </row>
    <row r="51" spans="1:39" ht="14.4" x14ac:dyDescent="0.3">
      <c r="A51" s="701" t="s">
        <v>175</v>
      </c>
      <c r="Q51" s="699"/>
      <c r="R51" s="700"/>
      <c r="AF51" s="699" t="s">
        <v>171</v>
      </c>
      <c r="AG51" s="700">
        <v>127770.05</v>
      </c>
      <c r="AI51" s="699" t="s">
        <v>171</v>
      </c>
      <c r="AJ51" s="700">
        <v>454801.24</v>
      </c>
      <c r="AL51" s="699" t="s">
        <v>171</v>
      </c>
      <c r="AM51" s="700">
        <v>253722.37</v>
      </c>
    </row>
    <row r="52" spans="1:39" ht="14.4" x14ac:dyDescent="0.3">
      <c r="A52" s="701"/>
      <c r="B52" s="701" t="s">
        <v>57</v>
      </c>
      <c r="C52" s="702"/>
      <c r="D52" s="702"/>
      <c r="E52" s="697"/>
      <c r="F52" s="697"/>
      <c r="G52" s="156"/>
      <c r="H52" s="700"/>
      <c r="I52" s="700"/>
      <c r="J52" s="700"/>
      <c r="K52" s="700"/>
      <c r="L52" s="700"/>
      <c r="M52" s="700"/>
      <c r="N52" s="700"/>
      <c r="O52" s="700"/>
      <c r="W52" s="699" t="s">
        <v>174</v>
      </c>
      <c r="X52" s="700">
        <v>371973.66</v>
      </c>
      <c r="Z52" s="699" t="s">
        <v>174</v>
      </c>
      <c r="AA52" s="700">
        <v>598641.03</v>
      </c>
      <c r="AC52" s="699" t="s">
        <v>174</v>
      </c>
      <c r="AD52" s="700">
        <v>461557.57</v>
      </c>
      <c r="AF52" s="699" t="s">
        <v>174</v>
      </c>
      <c r="AG52" s="700">
        <v>158779.28</v>
      </c>
      <c r="AI52" s="699" t="s">
        <v>174</v>
      </c>
      <c r="AJ52" s="700">
        <v>723689.01</v>
      </c>
      <c r="AL52" s="699" t="s">
        <v>174</v>
      </c>
      <c r="AM52" s="700">
        <v>549968.82999999996</v>
      </c>
    </row>
    <row r="53" spans="1:39" ht="14.4" x14ac:dyDescent="0.3">
      <c r="A53" s="701"/>
      <c r="B53" s="111" t="s">
        <v>11</v>
      </c>
      <c r="C53" s="112"/>
      <c r="D53" s="112"/>
      <c r="E53" s="113"/>
      <c r="F53" s="113"/>
      <c r="G53" s="386"/>
      <c r="H53" s="700"/>
      <c r="I53" s="700"/>
      <c r="J53" s="700"/>
      <c r="K53" s="700"/>
      <c r="L53" s="700"/>
      <c r="M53" s="700"/>
      <c r="N53" s="700"/>
      <c r="O53" s="700"/>
      <c r="P53" s="514"/>
      <c r="Q53" s="699" t="s">
        <v>57</v>
      </c>
      <c r="R53" s="700"/>
      <c r="Z53" s="699"/>
      <c r="AA53" s="700"/>
      <c r="AC53" s="699"/>
      <c r="AD53" s="700"/>
      <c r="AF53" s="699"/>
      <c r="AG53" s="700"/>
      <c r="AI53" s="699"/>
      <c r="AJ53" s="700"/>
      <c r="AL53" s="699"/>
      <c r="AM53" s="700"/>
    </row>
    <row r="54" spans="1:39" ht="14.4" x14ac:dyDescent="0.3">
      <c r="B54" s="701" t="s">
        <v>176</v>
      </c>
      <c r="C54" s="706">
        <v>-588808.93999999994</v>
      </c>
      <c r="D54" s="706">
        <v>-356380.81</v>
      </c>
      <c r="E54" s="707">
        <v>-877757.42</v>
      </c>
      <c r="F54" s="707"/>
      <c r="G54" s="700">
        <v>-511897.07</v>
      </c>
      <c r="H54" s="700">
        <v>-664748.42000000004</v>
      </c>
      <c r="I54" s="700">
        <v>-1361415</v>
      </c>
      <c r="J54" s="700">
        <v>-1463115.27</v>
      </c>
      <c r="K54" s="700">
        <v>-1135810.49</v>
      </c>
      <c r="L54" s="700">
        <v>-912217.49</v>
      </c>
      <c r="M54" s="700">
        <v>-495960.93</v>
      </c>
      <c r="N54" s="700">
        <v>-1524437.48</v>
      </c>
      <c r="O54" s="700">
        <v>-1387709.19</v>
      </c>
      <c r="Q54" s="699" t="s">
        <v>11</v>
      </c>
      <c r="R54" s="700"/>
    </row>
    <row r="55" spans="1:39" ht="14.4" x14ac:dyDescent="0.3">
      <c r="A55" s="702"/>
      <c r="B55" s="701" t="s">
        <v>177</v>
      </c>
      <c r="C55" s="702"/>
      <c r="D55" s="702"/>
      <c r="E55" s="697"/>
      <c r="F55" s="697"/>
      <c r="G55" s="156"/>
      <c r="H55" s="700"/>
      <c r="I55" s="700"/>
      <c r="J55" s="700"/>
      <c r="K55" s="700"/>
      <c r="L55" s="700"/>
      <c r="M55" s="700"/>
      <c r="N55" s="700"/>
      <c r="O55" s="700"/>
      <c r="Q55" s="699" t="s">
        <v>176</v>
      </c>
      <c r="R55" s="700">
        <v>-772759.8</v>
      </c>
      <c r="W55" s="699" t="s">
        <v>57</v>
      </c>
      <c r="X55" s="700"/>
      <c r="Z55" s="699" t="s">
        <v>57</v>
      </c>
      <c r="AA55" s="700"/>
      <c r="AC55" s="699" t="s">
        <v>57</v>
      </c>
      <c r="AD55" s="700"/>
      <c r="AF55" s="699" t="s">
        <v>57</v>
      </c>
      <c r="AG55" s="700"/>
      <c r="AI55" s="699" t="s">
        <v>57</v>
      </c>
      <c r="AJ55" s="700"/>
      <c r="AL55" s="699" t="s">
        <v>57</v>
      </c>
      <c r="AM55" s="700"/>
    </row>
    <row r="56" spans="1:39" s="514" customFormat="1" ht="14.4" x14ac:dyDescent="0.3">
      <c r="A56" s="112"/>
      <c r="B56" s="701" t="s">
        <v>178</v>
      </c>
      <c r="C56" s="706">
        <v>-105053.57</v>
      </c>
      <c r="D56" s="706">
        <v>-64073.65</v>
      </c>
      <c r="E56" s="707">
        <v>-154136.42000000001</v>
      </c>
      <c r="F56" s="707"/>
      <c r="G56" s="700">
        <v>-93174.98</v>
      </c>
      <c r="H56" s="700">
        <v>-117835.88</v>
      </c>
      <c r="I56" s="700">
        <v>-242211.03</v>
      </c>
      <c r="J56" s="700">
        <v>-261784.42</v>
      </c>
      <c r="K56" s="700">
        <v>-199114.82</v>
      </c>
      <c r="L56" s="700">
        <v>-164360.34</v>
      </c>
      <c r="M56" s="700">
        <v>-84187.37</v>
      </c>
      <c r="N56" s="700">
        <v>-264311.98</v>
      </c>
      <c r="O56" s="700">
        <v>-246552.84</v>
      </c>
      <c r="P56" s="157"/>
      <c r="Q56" s="699" t="s">
        <v>177</v>
      </c>
      <c r="R56" s="700"/>
      <c r="T56" s="157"/>
      <c r="W56" s="699" t="s">
        <v>11</v>
      </c>
      <c r="X56" s="700"/>
      <c r="Z56" s="699" t="s">
        <v>11</v>
      </c>
      <c r="AA56" s="700"/>
      <c r="AC56" s="699" t="s">
        <v>11</v>
      </c>
      <c r="AD56" s="700"/>
      <c r="AF56" s="699" t="s">
        <v>11</v>
      </c>
      <c r="AG56" s="700"/>
      <c r="AI56" s="699" t="s">
        <v>11</v>
      </c>
      <c r="AJ56" s="700"/>
      <c r="AL56" s="699" t="s">
        <v>11</v>
      </c>
      <c r="AM56" s="700"/>
    </row>
    <row r="57" spans="1:39" ht="14.4" x14ac:dyDescent="0.3">
      <c r="A57" s="701" t="s">
        <v>173</v>
      </c>
      <c r="B57" s="701" t="s">
        <v>179</v>
      </c>
      <c r="C57" s="706">
        <v>-20713.18</v>
      </c>
      <c r="D57" s="706">
        <v>-12128.67</v>
      </c>
      <c r="E57" s="707">
        <v>-31002.22</v>
      </c>
      <c r="F57" s="707"/>
      <c r="G57" s="700">
        <v>-18207.43</v>
      </c>
      <c r="H57" s="700">
        <v>-23739.46</v>
      </c>
      <c r="I57" s="700">
        <v>-48628.58</v>
      </c>
      <c r="J57" s="700">
        <v>-52497.31</v>
      </c>
      <c r="K57" s="700">
        <v>-40025.68</v>
      </c>
      <c r="L57" s="700">
        <v>-32595.77</v>
      </c>
      <c r="M57" s="700">
        <v>-17521.009999999998</v>
      </c>
      <c r="N57" s="700">
        <v>-53441.68</v>
      </c>
      <c r="O57" s="700">
        <v>-49461.56</v>
      </c>
      <c r="Q57" s="699" t="s">
        <v>178</v>
      </c>
      <c r="R57" s="700">
        <v>-133505.82999999999</v>
      </c>
      <c r="W57" s="699" t="s">
        <v>176</v>
      </c>
      <c r="X57" s="700">
        <v>-1463115.27</v>
      </c>
      <c r="Z57" s="699" t="s">
        <v>176</v>
      </c>
      <c r="AA57" s="700">
        <v>-1135810.49</v>
      </c>
      <c r="AC57" s="699" t="s">
        <v>176</v>
      </c>
      <c r="AD57" s="700">
        <v>-912217.49</v>
      </c>
      <c r="AF57" s="699" t="s">
        <v>176</v>
      </c>
      <c r="AG57" s="700">
        <v>-495960.93</v>
      </c>
      <c r="AI57" s="699" t="s">
        <v>176</v>
      </c>
      <c r="AJ57" s="700">
        <v>-1524437.48</v>
      </c>
      <c r="AL57" s="699" t="s">
        <v>176</v>
      </c>
      <c r="AM57" s="700">
        <v>-1387709.19</v>
      </c>
    </row>
    <row r="58" spans="1:39" ht="14.4" x14ac:dyDescent="0.3">
      <c r="A58" s="702"/>
      <c r="B58" s="111" t="s">
        <v>180</v>
      </c>
      <c r="C58" s="114">
        <v>-714575.69</v>
      </c>
      <c r="D58" s="114">
        <v>-432583.13</v>
      </c>
      <c r="E58" s="107">
        <v>-1062896.06</v>
      </c>
      <c r="F58" s="107"/>
      <c r="G58" s="700">
        <v>-623279.48</v>
      </c>
      <c r="H58" s="700">
        <v>-806323.76</v>
      </c>
      <c r="I58" s="700">
        <v>-1652254.61</v>
      </c>
      <c r="J58" s="700">
        <v>-1777397</v>
      </c>
      <c r="K58" s="700">
        <v>-1374950.99</v>
      </c>
      <c r="L58" s="700">
        <v>-1109173.6000000001</v>
      </c>
      <c r="M58" s="700">
        <v>-597669.31000000006</v>
      </c>
      <c r="N58" s="700">
        <v>-1842191.14</v>
      </c>
      <c r="O58" s="700">
        <v>-1683723.59</v>
      </c>
      <c r="Q58" s="699" t="s">
        <v>179</v>
      </c>
      <c r="R58" s="700">
        <v>-26814.959999999999</v>
      </c>
      <c r="W58" s="699" t="s">
        <v>177</v>
      </c>
      <c r="X58" s="700"/>
      <c r="Z58" s="699" t="s">
        <v>177</v>
      </c>
      <c r="AA58" s="700"/>
      <c r="AC58" s="699" t="s">
        <v>177</v>
      </c>
      <c r="AD58" s="700"/>
      <c r="AF58" s="699" t="s">
        <v>177</v>
      </c>
      <c r="AG58" s="700"/>
      <c r="AI58" s="699" t="s">
        <v>177</v>
      </c>
      <c r="AJ58" s="700"/>
      <c r="AL58" s="699" t="s">
        <v>177</v>
      </c>
      <c r="AM58" s="700"/>
    </row>
    <row r="59" spans="1:39" ht="14.4" x14ac:dyDescent="0.3">
      <c r="A59" s="701" t="s">
        <v>173</v>
      </c>
      <c r="B59" s="111" t="s">
        <v>181</v>
      </c>
      <c r="C59" s="114">
        <v>-139166.34</v>
      </c>
      <c r="D59" s="114">
        <v>-104669.13</v>
      </c>
      <c r="E59" s="107">
        <v>-326849.65000000002</v>
      </c>
      <c r="F59" s="107"/>
      <c r="G59" s="700">
        <v>-159574.04</v>
      </c>
      <c r="H59" s="700">
        <v>-224818.07</v>
      </c>
      <c r="I59" s="700">
        <v>-355431.72</v>
      </c>
      <c r="J59" s="700">
        <v>-516082.9</v>
      </c>
      <c r="K59" s="700">
        <v>-445635.51</v>
      </c>
      <c r="L59" s="700">
        <v>-375689.14</v>
      </c>
      <c r="M59" s="700">
        <v>-43129.87</v>
      </c>
      <c r="N59" s="700">
        <v>-78891.81</v>
      </c>
      <c r="O59" s="700">
        <v>-127668.41</v>
      </c>
      <c r="Q59" s="699" t="s">
        <v>180</v>
      </c>
      <c r="R59" s="700">
        <v>-933080.59</v>
      </c>
      <c r="W59" s="699" t="s">
        <v>178</v>
      </c>
      <c r="X59" s="700">
        <v>-261784.42</v>
      </c>
      <c r="Z59" s="699" t="s">
        <v>178</v>
      </c>
      <c r="AA59" s="700">
        <v>-199114.82</v>
      </c>
      <c r="AC59" s="699" t="s">
        <v>178</v>
      </c>
      <c r="AD59" s="700">
        <v>-164360.34</v>
      </c>
      <c r="AF59" s="699" t="s">
        <v>178</v>
      </c>
      <c r="AG59" s="700">
        <v>-84187.37</v>
      </c>
      <c r="AI59" s="699" t="s">
        <v>178</v>
      </c>
      <c r="AJ59" s="700">
        <v>-264311.98</v>
      </c>
      <c r="AL59" s="699" t="s">
        <v>178</v>
      </c>
      <c r="AM59" s="700">
        <v>-246552.84</v>
      </c>
    </row>
    <row r="60" spans="1:39" ht="14.4" x14ac:dyDescent="0.3">
      <c r="A60" s="701" t="s">
        <v>173</v>
      </c>
      <c r="B60" s="111" t="s">
        <v>16</v>
      </c>
      <c r="C60" s="114">
        <v>-7366.01</v>
      </c>
      <c r="D60" s="114">
        <v>-6556.55</v>
      </c>
      <c r="E60" s="107">
        <v>-22137.84</v>
      </c>
      <c r="F60" s="107"/>
      <c r="G60" s="700">
        <v>-10554.17</v>
      </c>
      <c r="H60" s="700">
        <v>-44454.71</v>
      </c>
      <c r="I60" s="700">
        <v>-28044.37</v>
      </c>
      <c r="J60" s="700">
        <v>-111380.01</v>
      </c>
      <c r="K60" s="700">
        <v>-127826.53</v>
      </c>
      <c r="L60" s="700">
        <v>-115938.11</v>
      </c>
      <c r="M60" s="700">
        <v>-13314.82</v>
      </c>
      <c r="N60" s="700">
        <v>-35689.47</v>
      </c>
      <c r="O60" s="700">
        <v>-34575.85</v>
      </c>
      <c r="Q60" s="699" t="s">
        <v>181</v>
      </c>
      <c r="R60" s="700">
        <v>-268717.58</v>
      </c>
      <c r="W60" s="699" t="s">
        <v>179</v>
      </c>
      <c r="X60" s="700">
        <v>-52497.31</v>
      </c>
      <c r="Z60" s="699" t="s">
        <v>179</v>
      </c>
      <c r="AA60" s="700">
        <v>-40025.68</v>
      </c>
      <c r="AC60" s="699" t="s">
        <v>179</v>
      </c>
      <c r="AD60" s="700">
        <v>-32595.77</v>
      </c>
      <c r="AF60" s="699" t="s">
        <v>179</v>
      </c>
      <c r="AG60" s="700">
        <v>-17521.009999999998</v>
      </c>
      <c r="AI60" s="699" t="s">
        <v>179</v>
      </c>
      <c r="AJ60" s="700">
        <v>-53441.68</v>
      </c>
      <c r="AL60" s="699" t="s">
        <v>179</v>
      </c>
      <c r="AM60" s="700">
        <v>-49461.56</v>
      </c>
    </row>
    <row r="61" spans="1:39" ht="14.4" x14ac:dyDescent="0.3">
      <c r="A61" s="701" t="s">
        <v>182</v>
      </c>
      <c r="B61" s="111" t="s">
        <v>183</v>
      </c>
      <c r="C61" s="114"/>
      <c r="D61" s="114"/>
      <c r="E61" s="107"/>
      <c r="F61" s="107"/>
      <c r="G61" s="700"/>
      <c r="H61" s="700"/>
      <c r="I61" s="700"/>
      <c r="J61" s="700"/>
      <c r="K61" s="700"/>
      <c r="L61" s="700"/>
      <c r="M61" s="700"/>
      <c r="N61" s="700">
        <v>-30</v>
      </c>
      <c r="O61" s="700"/>
      <c r="Q61" s="699" t="s">
        <v>16</v>
      </c>
      <c r="R61" s="700">
        <v>-25641.14</v>
      </c>
      <c r="W61" s="699" t="s">
        <v>180</v>
      </c>
      <c r="X61" s="700">
        <v>-1777397</v>
      </c>
      <c r="Z61" s="699" t="s">
        <v>180</v>
      </c>
      <c r="AA61" s="700">
        <v>-1374950.99</v>
      </c>
      <c r="AC61" s="699" t="s">
        <v>180</v>
      </c>
      <c r="AD61" s="700">
        <v>-1109173.6000000001</v>
      </c>
      <c r="AF61" s="699" t="s">
        <v>180</v>
      </c>
      <c r="AG61" s="700">
        <v>-597669.31000000006</v>
      </c>
      <c r="AI61" s="699" t="s">
        <v>180</v>
      </c>
      <c r="AJ61" s="700">
        <v>-1842191.14</v>
      </c>
      <c r="AL61" s="699" t="s">
        <v>180</v>
      </c>
      <c r="AM61" s="700">
        <v>-1683723.59</v>
      </c>
    </row>
    <row r="62" spans="1:39" ht="14.4" x14ac:dyDescent="0.3">
      <c r="A62" s="701" t="s">
        <v>173</v>
      </c>
      <c r="B62" s="111" t="s">
        <v>184</v>
      </c>
      <c r="C62" s="114">
        <v>-15053.42</v>
      </c>
      <c r="D62" s="114">
        <v>-205044.48000000001</v>
      </c>
      <c r="E62" s="107">
        <v>-462102.95</v>
      </c>
      <c r="F62" s="107"/>
      <c r="G62" s="700">
        <v>-144363.81</v>
      </c>
      <c r="H62" s="700">
        <v>-161638.01</v>
      </c>
      <c r="I62" s="700">
        <v>-319518.48</v>
      </c>
      <c r="J62" s="700">
        <v>-435920.04</v>
      </c>
      <c r="K62" s="700">
        <v>-403407.4</v>
      </c>
      <c r="L62" s="700">
        <v>-215998.56</v>
      </c>
      <c r="M62" s="700">
        <v>-144783.94</v>
      </c>
      <c r="N62" s="700">
        <v>-457744.95</v>
      </c>
      <c r="O62" s="700">
        <v>-263179.56</v>
      </c>
      <c r="Q62" s="699" t="s">
        <v>184</v>
      </c>
      <c r="R62" s="700">
        <v>-494385.95</v>
      </c>
      <c r="W62" s="699" t="s">
        <v>181</v>
      </c>
      <c r="X62" s="700">
        <v>-516082.9</v>
      </c>
      <c r="Z62" s="699" t="s">
        <v>181</v>
      </c>
      <c r="AA62" s="700">
        <v>-445635.51</v>
      </c>
      <c r="AC62" s="699" t="s">
        <v>181</v>
      </c>
      <c r="AD62" s="700">
        <v>-375689.14</v>
      </c>
      <c r="AF62" s="699" t="s">
        <v>181</v>
      </c>
      <c r="AG62" s="700">
        <v>-43129.87</v>
      </c>
      <c r="AI62" s="699" t="s">
        <v>181</v>
      </c>
      <c r="AJ62" s="700">
        <v>-78891.81</v>
      </c>
      <c r="AL62" s="699" t="s">
        <v>181</v>
      </c>
      <c r="AM62" s="700">
        <v>-127668.41</v>
      </c>
    </row>
    <row r="63" spans="1:39" ht="14.4" x14ac:dyDescent="0.3">
      <c r="A63" s="701" t="s">
        <v>173</v>
      </c>
      <c r="B63" s="111" t="s">
        <v>185</v>
      </c>
      <c r="C63" s="114">
        <v>-540.01</v>
      </c>
      <c r="D63" s="114">
        <v>-6128.96</v>
      </c>
      <c r="E63" s="107">
        <v>-3185.86</v>
      </c>
      <c r="F63" s="107"/>
      <c r="G63" s="700">
        <v>-461.68</v>
      </c>
      <c r="H63" s="700">
        <v>-489.49</v>
      </c>
      <c r="I63" s="700">
        <v>-3798.17</v>
      </c>
      <c r="J63" s="700">
        <v>-3889.13</v>
      </c>
      <c r="K63" s="700">
        <v>-3838.33</v>
      </c>
      <c r="L63" s="700">
        <v>-4971.6099999999997</v>
      </c>
      <c r="M63" s="700">
        <v>-2284.65</v>
      </c>
      <c r="N63" s="700">
        <v>-201.34</v>
      </c>
      <c r="O63" s="700">
        <v>-2426.54</v>
      </c>
      <c r="Q63" s="699" t="s">
        <v>185</v>
      </c>
      <c r="R63" s="700">
        <v>-916.19</v>
      </c>
      <c r="W63" s="699" t="s">
        <v>16</v>
      </c>
      <c r="X63" s="700">
        <v>-111380.01</v>
      </c>
      <c r="Z63" s="699" t="s">
        <v>16</v>
      </c>
      <c r="AA63" s="700">
        <v>-127826.53</v>
      </c>
      <c r="AC63" s="699" t="s">
        <v>16</v>
      </c>
      <c r="AD63" s="700">
        <v>-115938.11</v>
      </c>
      <c r="AF63" s="699" t="s">
        <v>16</v>
      </c>
      <c r="AG63" s="700">
        <v>-13314.82</v>
      </c>
      <c r="AI63" s="699" t="s">
        <v>16</v>
      </c>
      <c r="AJ63" s="700">
        <v>-35689.47</v>
      </c>
      <c r="AL63" s="699" t="s">
        <v>16</v>
      </c>
      <c r="AM63" s="700">
        <v>-34575.85</v>
      </c>
    </row>
    <row r="64" spans="1:39" ht="14.4" x14ac:dyDescent="0.3">
      <c r="A64" s="701"/>
      <c r="B64" s="701" t="s">
        <v>186</v>
      </c>
      <c r="C64" s="706">
        <v>-876701.47</v>
      </c>
      <c r="D64" s="706">
        <v>-754982.25</v>
      </c>
      <c r="E64" s="707">
        <v>-1877172.36</v>
      </c>
      <c r="F64" s="707"/>
      <c r="G64" s="700">
        <v>-938233.18</v>
      </c>
      <c r="H64" s="700">
        <v>-1237724.04</v>
      </c>
      <c r="I64" s="700">
        <v>-2359047.35</v>
      </c>
      <c r="J64" s="700">
        <v>-2844669.08</v>
      </c>
      <c r="K64" s="700">
        <v>-2355658.7599999998</v>
      </c>
      <c r="L64" s="700">
        <v>-1821771.02</v>
      </c>
      <c r="M64" s="700">
        <v>-801182.59</v>
      </c>
      <c r="N64" s="700">
        <v>-2414748.71</v>
      </c>
      <c r="O64" s="700">
        <v>-2111573.9500000002</v>
      </c>
      <c r="Q64" s="699" t="s">
        <v>186</v>
      </c>
      <c r="R64" s="700">
        <v>-1722741.45</v>
      </c>
      <c r="W64" s="699"/>
      <c r="X64" s="700"/>
      <c r="Z64" s="699"/>
      <c r="AA64" s="700"/>
      <c r="AC64" s="699"/>
      <c r="AD64" s="700"/>
      <c r="AF64" s="699"/>
      <c r="AG64" s="700"/>
      <c r="AI64" s="699" t="s">
        <v>187</v>
      </c>
      <c r="AJ64" s="700">
        <v>-30</v>
      </c>
      <c r="AL64" s="699"/>
      <c r="AM64" s="700"/>
    </row>
    <row r="65" spans="1:39" ht="14.4" x14ac:dyDescent="0.3">
      <c r="A65" s="701" t="s">
        <v>173</v>
      </c>
      <c r="E65" s="703"/>
      <c r="F65" s="703"/>
      <c r="G65" s="700"/>
      <c r="H65" s="700"/>
      <c r="I65" s="700"/>
      <c r="J65" s="700"/>
      <c r="K65" s="700"/>
      <c r="L65" s="700"/>
      <c r="M65" s="700"/>
      <c r="N65" s="700"/>
      <c r="O65" s="700"/>
      <c r="Q65" s="699"/>
      <c r="R65" s="700"/>
      <c r="W65" s="699" t="s">
        <v>184</v>
      </c>
      <c r="X65" s="700">
        <v>-435920.04</v>
      </c>
      <c r="Z65" s="699" t="s">
        <v>184</v>
      </c>
      <c r="AA65" s="700">
        <v>-403407.4</v>
      </c>
      <c r="AC65" s="699" t="s">
        <v>184</v>
      </c>
      <c r="AD65" s="700">
        <v>-215998.56</v>
      </c>
      <c r="AF65" s="699" t="s">
        <v>184</v>
      </c>
      <c r="AG65" s="700">
        <v>-144783.94</v>
      </c>
      <c r="AI65" s="699" t="s">
        <v>184</v>
      </c>
      <c r="AJ65" s="700">
        <v>-457744.95</v>
      </c>
      <c r="AL65" s="699" t="s">
        <v>184</v>
      </c>
      <c r="AM65" s="700">
        <v>-263179.56</v>
      </c>
    </row>
    <row r="66" spans="1:39" ht="14.4" x14ac:dyDescent="0.3">
      <c r="A66" s="701" t="s">
        <v>173</v>
      </c>
      <c r="B66" s="701" t="s">
        <v>188</v>
      </c>
      <c r="C66" s="706">
        <v>-770500.59</v>
      </c>
      <c r="D66" s="706">
        <v>-613930.30000000005</v>
      </c>
      <c r="E66" s="707">
        <v>-1444756.23</v>
      </c>
      <c r="F66" s="707"/>
      <c r="G66" s="700">
        <v>-671964.91</v>
      </c>
      <c r="H66" s="700">
        <v>-1037484.35</v>
      </c>
      <c r="I66" s="700">
        <v>-1616035.14</v>
      </c>
      <c r="J66" s="700">
        <v>-2472695.42</v>
      </c>
      <c r="K66" s="700">
        <v>-1757017.73</v>
      </c>
      <c r="L66" s="700">
        <v>-1360213.45</v>
      </c>
      <c r="M66" s="700">
        <v>-642403.31000000006</v>
      </c>
      <c r="N66" s="700">
        <v>-1691059.7</v>
      </c>
      <c r="O66" s="700">
        <v>-1561605.1200000001</v>
      </c>
      <c r="Q66" s="699" t="s">
        <v>188</v>
      </c>
      <c r="R66" s="700">
        <v>-1406269.66</v>
      </c>
      <c r="W66" s="699" t="s">
        <v>185</v>
      </c>
      <c r="X66" s="700">
        <v>-3889.13</v>
      </c>
      <c r="Z66" s="699" t="s">
        <v>185</v>
      </c>
      <c r="AA66" s="700">
        <v>-3838.33</v>
      </c>
      <c r="AC66" s="699" t="s">
        <v>185</v>
      </c>
      <c r="AD66" s="700">
        <v>-4971.6099999999997</v>
      </c>
      <c r="AF66" s="699" t="s">
        <v>185</v>
      </c>
      <c r="AG66" s="700">
        <v>-2284.65</v>
      </c>
      <c r="AI66" s="699" t="s">
        <v>185</v>
      </c>
      <c r="AJ66" s="700">
        <v>-201.34</v>
      </c>
      <c r="AL66" s="699" t="s">
        <v>185</v>
      </c>
      <c r="AM66" s="700">
        <v>-2426.54</v>
      </c>
    </row>
    <row r="67" spans="1:39" ht="14.4" x14ac:dyDescent="0.3">
      <c r="A67" s="701" t="s">
        <v>175</v>
      </c>
      <c r="E67" s="703"/>
      <c r="F67" s="703"/>
      <c r="G67" s="700"/>
      <c r="H67" s="700"/>
      <c r="I67" s="700"/>
      <c r="J67" s="700"/>
      <c r="K67" s="700"/>
      <c r="L67" s="700"/>
      <c r="M67" s="700"/>
      <c r="N67" s="700"/>
      <c r="O67" s="700"/>
      <c r="Q67" s="699"/>
      <c r="R67" s="700"/>
      <c r="W67" s="699" t="s">
        <v>186</v>
      </c>
      <c r="X67" s="700">
        <v>-2844669.08</v>
      </c>
      <c r="Z67" s="699" t="s">
        <v>186</v>
      </c>
      <c r="AA67" s="700">
        <v>-2355658.7599999998</v>
      </c>
      <c r="AC67" s="699" t="s">
        <v>186</v>
      </c>
      <c r="AD67" s="700">
        <v>-1821771.02</v>
      </c>
      <c r="AF67" s="699" t="s">
        <v>186</v>
      </c>
      <c r="AG67" s="700">
        <v>-801182.59</v>
      </c>
      <c r="AI67" s="699" t="s">
        <v>186</v>
      </c>
      <c r="AJ67" s="700">
        <v>-2414748.71</v>
      </c>
      <c r="AL67" s="699" t="s">
        <v>186</v>
      </c>
      <c r="AM67" s="700">
        <v>-2111573.9500000002</v>
      </c>
    </row>
    <row r="68" spans="1:39" ht="14.4" x14ac:dyDescent="0.3">
      <c r="B68" s="701" t="s">
        <v>19</v>
      </c>
      <c r="C68" s="702"/>
      <c r="D68" s="702"/>
      <c r="E68" s="697"/>
      <c r="F68" s="697"/>
      <c r="G68" s="700"/>
      <c r="H68" s="700"/>
      <c r="I68" s="700"/>
      <c r="J68" s="700"/>
      <c r="K68" s="700"/>
      <c r="L68" s="700"/>
      <c r="M68" s="700"/>
      <c r="N68" s="700"/>
      <c r="O68" s="700"/>
      <c r="Q68" s="699" t="s">
        <v>19</v>
      </c>
      <c r="R68" s="700"/>
      <c r="W68" s="699"/>
      <c r="X68" s="700"/>
      <c r="Z68" s="699"/>
      <c r="AA68" s="700"/>
      <c r="AC68" s="699"/>
      <c r="AD68" s="700"/>
      <c r="AF68" s="699"/>
      <c r="AG68" s="700"/>
      <c r="AI68" s="699"/>
      <c r="AJ68" s="700"/>
      <c r="AL68" s="699"/>
      <c r="AM68" s="700"/>
    </row>
    <row r="69" spans="1:39" ht="14.4" x14ac:dyDescent="0.3">
      <c r="A69" s="702"/>
      <c r="B69" s="699" t="s">
        <v>189</v>
      </c>
      <c r="E69" s="703"/>
      <c r="F69" s="703"/>
      <c r="G69" s="700">
        <v>-4.3099999999999996</v>
      </c>
      <c r="H69" s="700">
        <v>-4.3</v>
      </c>
      <c r="I69" s="700">
        <v>-4.3</v>
      </c>
      <c r="J69" s="700"/>
      <c r="K69" s="700"/>
      <c r="L69" s="700"/>
      <c r="M69" s="700"/>
      <c r="N69" s="700">
        <v>-4.3</v>
      </c>
      <c r="O69" s="700"/>
      <c r="Q69" s="699"/>
      <c r="R69" s="700"/>
      <c r="W69" s="699" t="s">
        <v>188</v>
      </c>
      <c r="X69" s="700">
        <v>-2472695.42</v>
      </c>
      <c r="Z69" s="699" t="s">
        <v>188</v>
      </c>
      <c r="AA69" s="700">
        <v>-1757017.73</v>
      </c>
      <c r="AC69" s="699" t="s">
        <v>188</v>
      </c>
      <c r="AD69" s="700">
        <v>-1360213.45</v>
      </c>
      <c r="AF69" s="699" t="s">
        <v>188</v>
      </c>
      <c r="AG69" s="700">
        <v>-642403.31000000006</v>
      </c>
      <c r="AI69" s="699" t="s">
        <v>188</v>
      </c>
      <c r="AJ69" s="700">
        <v>-1691059.7</v>
      </c>
      <c r="AL69" s="699" t="s">
        <v>188</v>
      </c>
      <c r="AM69" s="700">
        <v>-1561605.1200000001</v>
      </c>
    </row>
    <row r="70" spans="1:39" ht="13.8" x14ac:dyDescent="0.25">
      <c r="E70" s="703"/>
      <c r="F70" s="703"/>
      <c r="G70" s="700"/>
      <c r="H70" s="700"/>
      <c r="I70" s="700"/>
      <c r="N70" s="700"/>
      <c r="Q70" s="699" t="s">
        <v>190</v>
      </c>
      <c r="R70" s="700">
        <v>-1406269.66</v>
      </c>
      <c r="W70" s="699"/>
      <c r="X70" s="700"/>
      <c r="Z70" s="699"/>
      <c r="AA70" s="700"/>
      <c r="AC70" s="699"/>
      <c r="AD70" s="700"/>
      <c r="AF70" s="699"/>
      <c r="AG70" s="700"/>
      <c r="AI70" s="699"/>
      <c r="AJ70" s="700"/>
      <c r="AL70" s="699"/>
      <c r="AM70" s="700"/>
    </row>
    <row r="71" spans="1:39" ht="14.4" x14ac:dyDescent="0.3">
      <c r="A71" s="702"/>
      <c r="B71" s="701" t="s">
        <v>190</v>
      </c>
      <c r="C71" s="706">
        <v>-770500.59</v>
      </c>
      <c r="D71" s="706">
        <v>-613930.30000000005</v>
      </c>
      <c r="E71" s="707">
        <v>-1444756.23</v>
      </c>
      <c r="F71" s="707"/>
      <c r="G71" s="700">
        <v>-671969.22</v>
      </c>
      <c r="H71" s="700">
        <v>-1037488.65</v>
      </c>
      <c r="I71" s="700">
        <v>-1616039.44</v>
      </c>
      <c r="J71" s="700">
        <v>-2472695.42</v>
      </c>
      <c r="K71" s="700">
        <v>-1757017.73</v>
      </c>
      <c r="L71" s="700">
        <v>-1360213.45</v>
      </c>
      <c r="M71" s="700">
        <v>-642403.31000000006</v>
      </c>
      <c r="N71" s="700">
        <v>-1691064</v>
      </c>
      <c r="O71" s="700">
        <v>-1561605.1200000001</v>
      </c>
      <c r="Q71" s="699"/>
      <c r="R71" s="700"/>
      <c r="W71" s="699" t="s">
        <v>19</v>
      </c>
      <c r="X71" s="700"/>
      <c r="Z71" s="699" t="s">
        <v>19</v>
      </c>
      <c r="AA71" s="700"/>
      <c r="AC71" s="699" t="s">
        <v>19</v>
      </c>
      <c r="AD71" s="700"/>
      <c r="AF71" s="699" t="s">
        <v>19</v>
      </c>
      <c r="AG71" s="700"/>
      <c r="AI71" s="699" t="s">
        <v>19</v>
      </c>
      <c r="AJ71" s="700"/>
      <c r="AL71" s="699" t="s">
        <v>19</v>
      </c>
      <c r="AM71" s="700"/>
    </row>
    <row r="72" spans="1:39" ht="13.8" x14ac:dyDescent="0.25">
      <c r="E72" s="703"/>
      <c r="F72" s="703"/>
      <c r="G72" s="700"/>
      <c r="H72" s="700"/>
      <c r="I72" s="700"/>
      <c r="J72" s="700"/>
      <c r="K72" s="700"/>
      <c r="L72" s="700"/>
      <c r="M72" s="700"/>
      <c r="N72" s="700"/>
      <c r="O72" s="700"/>
      <c r="Q72" s="699" t="s">
        <v>191</v>
      </c>
      <c r="R72" s="700"/>
      <c r="W72" s="699"/>
      <c r="X72" s="700"/>
      <c r="Z72" s="699"/>
      <c r="AA72" s="700"/>
      <c r="AC72" s="699"/>
      <c r="AD72" s="700"/>
      <c r="AF72" s="699"/>
      <c r="AG72" s="700"/>
      <c r="AI72" s="699" t="s">
        <v>189</v>
      </c>
      <c r="AJ72" s="700">
        <v>-4.3</v>
      </c>
      <c r="AL72" s="699"/>
      <c r="AM72" s="700"/>
    </row>
    <row r="73" spans="1:39" ht="14.4" x14ac:dyDescent="0.3">
      <c r="B73" s="701" t="s">
        <v>191</v>
      </c>
      <c r="C73" s="702"/>
      <c r="D73" s="702"/>
      <c r="E73" s="697"/>
      <c r="F73" s="697"/>
      <c r="G73" s="156"/>
      <c r="H73" s="700"/>
      <c r="I73" s="700"/>
      <c r="J73" s="700"/>
      <c r="K73" s="700"/>
      <c r="L73" s="700"/>
      <c r="M73" s="700"/>
      <c r="N73" s="700"/>
      <c r="O73" s="700"/>
      <c r="Q73" s="699"/>
      <c r="R73" s="700"/>
      <c r="AI73" s="699"/>
      <c r="AJ73" s="700"/>
    </row>
    <row r="74" spans="1:39" ht="14.4" x14ac:dyDescent="0.3">
      <c r="A74" s="702"/>
      <c r="B74" s="699" t="s">
        <v>192</v>
      </c>
      <c r="E74" s="703"/>
      <c r="F74" s="703"/>
      <c r="G74" s="700">
        <v>-11113.98</v>
      </c>
      <c r="H74" s="700">
        <v>-210.06</v>
      </c>
      <c r="I74" s="700"/>
      <c r="J74" s="700"/>
      <c r="K74" s="700"/>
      <c r="L74" s="700"/>
      <c r="M74" s="700"/>
      <c r="N74" s="700"/>
      <c r="O74" s="700"/>
      <c r="Q74" s="699" t="s">
        <v>193</v>
      </c>
      <c r="R74" s="700"/>
      <c r="W74" s="699" t="s">
        <v>190</v>
      </c>
      <c r="X74" s="700">
        <v>-2472695.42</v>
      </c>
      <c r="Z74" s="699" t="s">
        <v>190</v>
      </c>
      <c r="AA74" s="700">
        <v>-1757017.73</v>
      </c>
      <c r="AC74" s="699" t="s">
        <v>190</v>
      </c>
      <c r="AD74" s="700">
        <v>-1360213.45</v>
      </c>
      <c r="AF74" s="699" t="s">
        <v>190</v>
      </c>
      <c r="AG74" s="700">
        <v>-642403.31000000006</v>
      </c>
      <c r="AI74" s="699" t="s">
        <v>190</v>
      </c>
      <c r="AJ74" s="700">
        <v>-1691064</v>
      </c>
      <c r="AL74" s="699" t="s">
        <v>190</v>
      </c>
      <c r="AM74" s="700">
        <v>-1561605.1200000001</v>
      </c>
    </row>
    <row r="75" spans="1:39" ht="13.8" x14ac:dyDescent="0.25">
      <c r="B75" s="699"/>
      <c r="E75" s="703"/>
      <c r="F75" s="703"/>
      <c r="G75" s="700"/>
      <c r="H75" s="700"/>
      <c r="Q75" s="699"/>
      <c r="R75" s="700"/>
      <c r="W75" s="699"/>
      <c r="X75" s="700"/>
      <c r="Z75" s="699"/>
      <c r="AA75" s="700"/>
      <c r="AC75" s="699"/>
      <c r="AD75" s="700"/>
      <c r="AF75" s="699"/>
      <c r="AG75" s="700"/>
      <c r="AI75" s="699"/>
      <c r="AJ75" s="700"/>
      <c r="AL75" s="699"/>
      <c r="AM75" s="700"/>
    </row>
    <row r="76" spans="1:39" ht="14.4" x14ac:dyDescent="0.3">
      <c r="A76" s="702"/>
      <c r="B76" s="701" t="s">
        <v>193</v>
      </c>
      <c r="C76" s="702"/>
      <c r="D76" s="702"/>
      <c r="E76" s="697"/>
      <c r="F76" s="697"/>
      <c r="G76" s="156"/>
      <c r="H76" s="700"/>
      <c r="I76" s="700"/>
      <c r="J76" s="700"/>
      <c r="K76" s="700"/>
      <c r="L76" s="700"/>
      <c r="M76" s="700"/>
      <c r="N76" s="700"/>
      <c r="O76" s="700"/>
      <c r="Q76" s="699" t="s">
        <v>194</v>
      </c>
      <c r="R76" s="700">
        <v>-1406269.66</v>
      </c>
      <c r="W76" s="699" t="s">
        <v>191</v>
      </c>
      <c r="X76" s="700"/>
      <c r="Z76" s="699" t="s">
        <v>191</v>
      </c>
      <c r="AA76" s="700"/>
      <c r="AC76" s="699" t="s">
        <v>191</v>
      </c>
      <c r="AD76" s="700"/>
      <c r="AF76" s="699" t="s">
        <v>191</v>
      </c>
      <c r="AG76" s="700"/>
      <c r="AI76" s="699" t="s">
        <v>191</v>
      </c>
      <c r="AJ76" s="700"/>
      <c r="AL76" s="699" t="s">
        <v>191</v>
      </c>
      <c r="AM76" s="700"/>
    </row>
    <row r="77" spans="1:39" ht="13.8" x14ac:dyDescent="0.25">
      <c r="E77" s="703"/>
      <c r="F77" s="703"/>
      <c r="G77" s="700"/>
      <c r="H77" s="700"/>
      <c r="I77" s="700"/>
      <c r="J77" s="700"/>
      <c r="K77" s="700"/>
      <c r="L77" s="700"/>
      <c r="M77" s="700"/>
      <c r="Q77" s="699"/>
      <c r="R77" s="700"/>
      <c r="W77" s="699"/>
      <c r="X77" s="700"/>
      <c r="Z77" s="699"/>
      <c r="AA77" s="700"/>
      <c r="AC77" s="699"/>
      <c r="AD77" s="700"/>
      <c r="AF77" s="699"/>
      <c r="AG77" s="700"/>
      <c r="AI77" s="699"/>
      <c r="AJ77" s="700"/>
      <c r="AL77" s="699"/>
      <c r="AM77" s="700"/>
    </row>
    <row r="78" spans="1:39" ht="14.4" x14ac:dyDescent="0.3">
      <c r="B78" s="701" t="s">
        <v>194</v>
      </c>
      <c r="C78" s="706">
        <v>-770500.59</v>
      </c>
      <c r="D78" s="706">
        <v>-613930.30000000005</v>
      </c>
      <c r="E78" s="707">
        <v>-1444756.23</v>
      </c>
      <c r="F78" s="707"/>
      <c r="G78" s="700">
        <v>-683083.2</v>
      </c>
      <c r="H78" s="700">
        <v>-1037698.71</v>
      </c>
      <c r="I78" s="700">
        <v>-1616039.44</v>
      </c>
      <c r="J78" s="700">
        <v>-2472695.42</v>
      </c>
      <c r="K78" s="700">
        <v>-1757017.73</v>
      </c>
      <c r="L78" s="700">
        <v>-1360213.45</v>
      </c>
      <c r="M78" s="700">
        <v>-642403.31000000006</v>
      </c>
      <c r="N78" s="700">
        <v>-1691064</v>
      </c>
      <c r="O78" s="700">
        <v>-1561605.1200000001</v>
      </c>
      <c r="Q78" s="699"/>
      <c r="R78" s="700"/>
    </row>
    <row r="79" spans="1:39" ht="14.4" x14ac:dyDescent="0.3">
      <c r="A79" s="702"/>
      <c r="E79" s="703"/>
      <c r="F79" s="703"/>
      <c r="G79" s="700"/>
      <c r="H79" s="700"/>
      <c r="J79" s="700"/>
      <c r="K79" s="700"/>
      <c r="L79" s="700"/>
      <c r="M79" s="700"/>
      <c r="N79" s="700"/>
      <c r="O79" s="700"/>
      <c r="Q79" s="699" t="s">
        <v>195</v>
      </c>
      <c r="R79" s="700">
        <v>-1406269.66</v>
      </c>
      <c r="W79" s="699" t="s">
        <v>193</v>
      </c>
      <c r="X79" s="700"/>
      <c r="Z79" s="699" t="s">
        <v>193</v>
      </c>
      <c r="AA79" s="700"/>
      <c r="AC79" s="699" t="s">
        <v>193</v>
      </c>
      <c r="AD79" s="700"/>
      <c r="AF79" s="699" t="s">
        <v>193</v>
      </c>
      <c r="AG79" s="700"/>
      <c r="AI79" s="699" t="s">
        <v>193</v>
      </c>
      <c r="AJ79" s="700"/>
      <c r="AL79" s="699" t="s">
        <v>193</v>
      </c>
      <c r="AM79" s="700"/>
    </row>
    <row r="80" spans="1:39" ht="13.8" x14ac:dyDescent="0.25">
      <c r="E80" s="703"/>
      <c r="F80" s="703"/>
      <c r="G80" s="700"/>
      <c r="H80" s="700"/>
      <c r="J80" s="700"/>
      <c r="K80" s="700"/>
      <c r="L80" s="700"/>
      <c r="M80" s="700"/>
      <c r="N80" s="700"/>
      <c r="O80" s="700"/>
      <c r="W80" s="699"/>
      <c r="X80" s="700"/>
      <c r="Z80" s="699"/>
      <c r="AA80" s="700"/>
      <c r="AC80" s="699"/>
      <c r="AD80" s="700"/>
      <c r="AF80" s="699"/>
      <c r="AG80" s="700"/>
    </row>
    <row r="81" spans="1:39" ht="14.4" x14ac:dyDescent="0.3">
      <c r="A81" s="702"/>
      <c r="B81" s="699" t="s">
        <v>195</v>
      </c>
      <c r="E81" s="707">
        <v>-1444756.23</v>
      </c>
      <c r="F81" s="707"/>
      <c r="G81" s="700">
        <v>-683083.2</v>
      </c>
      <c r="H81" s="700">
        <v>-1037698.71</v>
      </c>
      <c r="J81" s="700">
        <v>-2472695.42</v>
      </c>
      <c r="K81" s="700">
        <v>-1757017.73</v>
      </c>
      <c r="L81" s="700">
        <v>-1360213.45</v>
      </c>
      <c r="M81" s="700">
        <v>-642403.31000000006</v>
      </c>
      <c r="N81" s="700">
        <v>-1691064</v>
      </c>
      <c r="O81" s="700">
        <v>-1561605.1200000001</v>
      </c>
      <c r="W81" s="699" t="s">
        <v>194</v>
      </c>
      <c r="X81" s="700">
        <v>-2472695.42</v>
      </c>
      <c r="Z81" s="699" t="s">
        <v>194</v>
      </c>
      <c r="AA81" s="700">
        <v>-1757017.73</v>
      </c>
      <c r="AC81" s="699" t="s">
        <v>194</v>
      </c>
      <c r="AD81" s="700">
        <v>-1360213.45</v>
      </c>
      <c r="AF81" s="699" t="s">
        <v>194</v>
      </c>
      <c r="AG81" s="700">
        <v>-642403.31000000006</v>
      </c>
      <c r="AI81" s="699" t="s">
        <v>194</v>
      </c>
      <c r="AJ81" s="700">
        <v>-1691064</v>
      </c>
      <c r="AL81" s="699" t="s">
        <v>194</v>
      </c>
      <c r="AM81" s="700">
        <v>-1561605.1200000001</v>
      </c>
    </row>
    <row r="82" spans="1:39" x14ac:dyDescent="0.25">
      <c r="W82" s="699"/>
      <c r="X82" s="700"/>
      <c r="Z82" s="699"/>
      <c r="AA82" s="700"/>
      <c r="AC82" s="699"/>
      <c r="AD82" s="700"/>
      <c r="AF82" s="699"/>
      <c r="AG82" s="700"/>
      <c r="AI82" s="699"/>
      <c r="AJ82" s="700"/>
      <c r="AL82" s="699"/>
      <c r="AM82" s="700"/>
    </row>
    <row r="83" spans="1:39" x14ac:dyDescent="0.25">
      <c r="W83" s="699"/>
      <c r="X83" s="700"/>
      <c r="Z83" s="699"/>
      <c r="AA83" s="700"/>
      <c r="AC83" s="699"/>
      <c r="AD83" s="700"/>
      <c r="AF83" s="699"/>
      <c r="AG83" s="700"/>
      <c r="AI83" s="699"/>
      <c r="AJ83" s="700"/>
      <c r="AL83" s="699"/>
      <c r="AM83" s="700"/>
    </row>
    <row r="84" spans="1:39" x14ac:dyDescent="0.25">
      <c r="W84" s="699" t="s">
        <v>195</v>
      </c>
      <c r="X84" s="700">
        <v>-2472695.42</v>
      </c>
      <c r="Z84" s="699" t="s">
        <v>195</v>
      </c>
      <c r="AA84" s="700">
        <v>-1757017.73</v>
      </c>
      <c r="AC84" s="699" t="s">
        <v>195</v>
      </c>
      <c r="AD84" s="700">
        <v>-1360213.45</v>
      </c>
      <c r="AF84" s="699" t="s">
        <v>195</v>
      </c>
      <c r="AG84" s="700">
        <v>-642403.31000000006</v>
      </c>
      <c r="AI84" s="699" t="s">
        <v>195</v>
      </c>
      <c r="AJ84" s="700">
        <v>-1691064</v>
      </c>
      <c r="AL84" s="699" t="s">
        <v>195</v>
      </c>
      <c r="AM84" s="700">
        <v>-1561605.1200000001</v>
      </c>
    </row>
    <row r="85" spans="1:39" ht="14.4" x14ac:dyDescent="0.3">
      <c r="G85" s="706"/>
    </row>
    <row r="86" spans="1:39" ht="14.4" x14ac:dyDescent="0.3">
      <c r="G86" s="708"/>
    </row>
    <row r="88" spans="1:39" ht="14.4" x14ac:dyDescent="0.3">
      <c r="A88" s="702"/>
    </row>
    <row r="89" spans="1:39" ht="14.4" x14ac:dyDescent="0.3">
      <c r="A89" s="704">
        <v>6191</v>
      </c>
    </row>
    <row r="90" spans="1:39" ht="14.4" x14ac:dyDescent="0.3">
      <c r="A90" s="702"/>
      <c r="G90" s="702"/>
    </row>
    <row r="92" spans="1:39" ht="14.4" x14ac:dyDescent="0.3">
      <c r="A92" s="702"/>
      <c r="G92" s="702"/>
    </row>
    <row r="93" spans="1:39" ht="14.4" x14ac:dyDescent="0.3">
      <c r="A93" s="701" t="s">
        <v>173</v>
      </c>
      <c r="G93" s="706"/>
    </row>
    <row r="94" spans="1:39" ht="14.4" x14ac:dyDescent="0.3">
      <c r="A94" s="701" t="s">
        <v>173</v>
      </c>
      <c r="G94" s="706"/>
    </row>
    <row r="95" spans="1:39" ht="14.4" x14ac:dyDescent="0.3">
      <c r="A95" s="701" t="s">
        <v>173</v>
      </c>
      <c r="G95" s="706"/>
    </row>
    <row r="96" spans="1:39" ht="14.4" x14ac:dyDescent="0.3">
      <c r="A96" s="701" t="s">
        <v>175</v>
      </c>
      <c r="G96" s="706"/>
    </row>
    <row r="98" spans="1:7" ht="14.4" x14ac:dyDescent="0.3">
      <c r="A98" s="702"/>
      <c r="G98" s="702"/>
    </row>
    <row r="99" spans="1:7" ht="14.4" x14ac:dyDescent="0.3">
      <c r="A99" s="702"/>
      <c r="G99" s="702"/>
    </row>
    <row r="100" spans="1:7" ht="14.4" x14ac:dyDescent="0.3">
      <c r="A100" s="701" t="s">
        <v>173</v>
      </c>
      <c r="G100" s="706"/>
    </row>
    <row r="101" spans="1:7" ht="14.4" x14ac:dyDescent="0.3">
      <c r="A101" s="702"/>
      <c r="G101" s="702"/>
    </row>
    <row r="102" spans="1:7" ht="14.4" x14ac:dyDescent="0.3">
      <c r="A102" s="701" t="s">
        <v>173</v>
      </c>
      <c r="G102" s="706"/>
    </row>
    <row r="103" spans="1:7" ht="14.4" x14ac:dyDescent="0.3">
      <c r="A103" s="701" t="s">
        <v>173</v>
      </c>
      <c r="G103" s="706"/>
    </row>
    <row r="104" spans="1:7" ht="14.4" x14ac:dyDescent="0.3">
      <c r="A104" s="701" t="s">
        <v>182</v>
      </c>
      <c r="G104" s="114"/>
    </row>
    <row r="105" spans="1:7" ht="14.4" x14ac:dyDescent="0.3">
      <c r="A105" s="701" t="s">
        <v>173</v>
      </c>
      <c r="G105" s="114"/>
    </row>
    <row r="106" spans="1:7" ht="14.4" x14ac:dyDescent="0.3">
      <c r="A106" s="701" t="s">
        <v>173</v>
      </c>
      <c r="G106" s="114"/>
    </row>
    <row r="107" spans="1:7" ht="14.4" x14ac:dyDescent="0.3">
      <c r="A107" s="701" t="s">
        <v>173</v>
      </c>
      <c r="G107" s="114"/>
    </row>
    <row r="108" spans="1:7" ht="14.4" x14ac:dyDescent="0.3">
      <c r="A108" s="701" t="s">
        <v>173</v>
      </c>
      <c r="G108" s="114"/>
    </row>
    <row r="109" spans="1:7" ht="14.4" x14ac:dyDescent="0.3">
      <c r="A109" s="701" t="s">
        <v>175</v>
      </c>
      <c r="G109" s="706"/>
    </row>
    <row r="111" spans="1:7" ht="14.4" x14ac:dyDescent="0.3">
      <c r="A111" s="702"/>
      <c r="G111" s="706"/>
    </row>
    <row r="113" spans="1:7" ht="14.4" x14ac:dyDescent="0.3">
      <c r="A113" s="702"/>
      <c r="G113" s="702"/>
    </row>
    <row r="115" spans="1:7" ht="14.4" x14ac:dyDescent="0.3">
      <c r="A115" s="702"/>
      <c r="G115" s="706"/>
    </row>
    <row r="117" spans="1:7" ht="14.4" x14ac:dyDescent="0.3">
      <c r="A117" s="702"/>
      <c r="G117" s="702"/>
    </row>
    <row r="119" spans="1:7" ht="14.4" x14ac:dyDescent="0.3">
      <c r="A119" s="702"/>
      <c r="G119" s="702"/>
    </row>
    <row r="121" spans="1:7" ht="14.4" x14ac:dyDescent="0.3">
      <c r="A121" s="702"/>
      <c r="G121" s="706"/>
    </row>
    <row r="125" spans="1:7" ht="14.4" x14ac:dyDescent="0.3">
      <c r="A125" s="697"/>
    </row>
    <row r="126" spans="1:7" ht="14.4" x14ac:dyDescent="0.3">
      <c r="A126" s="110">
        <v>6175</v>
      </c>
      <c r="G126" s="115"/>
    </row>
    <row r="127" spans="1:7" ht="14.4" x14ac:dyDescent="0.3">
      <c r="A127" s="697"/>
      <c r="G127" s="697"/>
    </row>
    <row r="128" spans="1:7" ht="13.8" x14ac:dyDescent="0.25">
      <c r="A128" s="703"/>
      <c r="G128" s="703"/>
    </row>
    <row r="129" spans="1:9" ht="14.4" x14ac:dyDescent="0.3">
      <c r="A129" s="697"/>
      <c r="G129" s="697"/>
    </row>
    <row r="130" spans="1:9" ht="14.4" x14ac:dyDescent="0.3">
      <c r="A130" s="709" t="s">
        <v>173</v>
      </c>
      <c r="G130" s="707"/>
    </row>
    <row r="131" spans="1:9" ht="14.4" x14ac:dyDescent="0.3">
      <c r="A131" s="709" t="s">
        <v>173</v>
      </c>
      <c r="G131" s="707"/>
    </row>
    <row r="132" spans="1:9" ht="14.4" x14ac:dyDescent="0.3">
      <c r="A132" s="709" t="s">
        <v>173</v>
      </c>
      <c r="G132" s="707"/>
    </row>
    <row r="133" spans="1:9" ht="14.4" x14ac:dyDescent="0.3">
      <c r="A133" s="709" t="s">
        <v>175</v>
      </c>
      <c r="G133" s="707"/>
    </row>
    <row r="134" spans="1:9" ht="13.8" x14ac:dyDescent="0.25">
      <c r="A134" s="703"/>
      <c r="G134" s="703"/>
    </row>
    <row r="135" spans="1:9" ht="14.4" x14ac:dyDescent="0.3">
      <c r="A135" s="697"/>
      <c r="G135" s="697"/>
    </row>
    <row r="136" spans="1:9" ht="14.4" x14ac:dyDescent="0.3">
      <c r="A136" s="697"/>
      <c r="G136" s="697"/>
    </row>
    <row r="137" spans="1:9" ht="14.4" x14ac:dyDescent="0.3">
      <c r="A137" s="709" t="s">
        <v>173</v>
      </c>
      <c r="G137" s="707"/>
      <c r="I137" s="710">
        <f>I138/E54</f>
        <v>0.21092232977079248</v>
      </c>
    </row>
    <row r="138" spans="1:9" ht="14.4" x14ac:dyDescent="0.3">
      <c r="A138" s="697"/>
      <c r="G138" s="697"/>
      <c r="I138" s="710">
        <f>E56+E57</f>
        <v>-185138.64</v>
      </c>
    </row>
    <row r="139" spans="1:9" ht="14.4" x14ac:dyDescent="0.3">
      <c r="A139" s="709" t="s">
        <v>173</v>
      </c>
      <c r="G139" s="707"/>
    </row>
    <row r="140" spans="1:9" ht="14.4" x14ac:dyDescent="0.3">
      <c r="A140" s="709" t="s">
        <v>173</v>
      </c>
      <c r="G140" s="707"/>
    </row>
    <row r="141" spans="1:9" ht="14.4" x14ac:dyDescent="0.3">
      <c r="A141" s="709" t="s">
        <v>182</v>
      </c>
      <c r="G141" s="107"/>
    </row>
    <row r="142" spans="1:9" ht="14.4" x14ac:dyDescent="0.3">
      <c r="A142" s="709" t="s">
        <v>173</v>
      </c>
      <c r="G142" s="107"/>
      <c r="I142" s="157">
        <f>E60/E64</f>
        <v>1.1793184510771297E-2</v>
      </c>
    </row>
    <row r="143" spans="1:9" ht="14.4" x14ac:dyDescent="0.3">
      <c r="A143" s="709" t="s">
        <v>173</v>
      </c>
      <c r="G143" s="107"/>
    </row>
    <row r="144" spans="1:9" ht="14.4" x14ac:dyDescent="0.3">
      <c r="A144" s="709" t="s">
        <v>173</v>
      </c>
      <c r="G144" s="107"/>
    </row>
    <row r="145" spans="1:7" ht="14.4" x14ac:dyDescent="0.3">
      <c r="A145" s="709" t="s">
        <v>173</v>
      </c>
      <c r="G145" s="107"/>
    </row>
    <row r="146" spans="1:7" ht="14.4" x14ac:dyDescent="0.3">
      <c r="A146" s="709" t="s">
        <v>175</v>
      </c>
      <c r="G146" s="707"/>
    </row>
    <row r="147" spans="1:7" ht="13.8" x14ac:dyDescent="0.25">
      <c r="A147" s="703"/>
      <c r="G147" s="703"/>
    </row>
    <row r="148" spans="1:7" ht="14.4" x14ac:dyDescent="0.3">
      <c r="A148" s="697"/>
      <c r="G148" s="707"/>
    </row>
    <row r="149" spans="1:7" ht="13.8" x14ac:dyDescent="0.25">
      <c r="A149" s="703"/>
      <c r="G149" s="703"/>
    </row>
    <row r="150" spans="1:7" ht="14.4" x14ac:dyDescent="0.3">
      <c r="A150" s="697"/>
      <c r="G150" s="697"/>
    </row>
    <row r="151" spans="1:7" ht="13.8" x14ac:dyDescent="0.25">
      <c r="A151" s="703"/>
      <c r="G151" s="703"/>
    </row>
    <row r="152" spans="1:7" ht="14.4" x14ac:dyDescent="0.3">
      <c r="A152" s="697"/>
      <c r="G152" s="707"/>
    </row>
    <row r="153" spans="1:7" ht="13.8" x14ac:dyDescent="0.25">
      <c r="A153" s="703"/>
      <c r="G153" s="703"/>
    </row>
    <row r="154" spans="1:7" ht="14.4" x14ac:dyDescent="0.3">
      <c r="A154" s="697"/>
      <c r="G154" s="697"/>
    </row>
    <row r="155" spans="1:7" ht="13.8" x14ac:dyDescent="0.25">
      <c r="A155" s="703"/>
      <c r="G155" s="703"/>
    </row>
    <row r="156" spans="1:7" ht="14.4" x14ac:dyDescent="0.3">
      <c r="A156" s="697"/>
      <c r="G156" s="697"/>
    </row>
    <row r="157" spans="1:7" ht="13.8" x14ac:dyDescent="0.25">
      <c r="A157" s="703"/>
      <c r="G157" s="703"/>
    </row>
    <row r="158" spans="1:7" ht="14.4" x14ac:dyDescent="0.3">
      <c r="A158" s="697"/>
      <c r="G158" s="707"/>
    </row>
    <row r="159" spans="1:7" ht="13.8" x14ac:dyDescent="0.25">
      <c r="A159" s="703"/>
      <c r="G159" s="703"/>
    </row>
    <row r="160" spans="1:7" ht="13.8" x14ac:dyDescent="0.25">
      <c r="A160" s="703"/>
      <c r="G160" s="703"/>
    </row>
    <row r="161" spans="1:7" ht="14.4" x14ac:dyDescent="0.3">
      <c r="A161" s="697"/>
      <c r="G161" s="707"/>
    </row>
  </sheetData>
  <sheetProtection sheet="1" objects="1" scenarios="1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B242-4287-4CDC-A124-3B9EEBE023B1}">
  <sheetPr>
    <tabColor rgb="FF92D050"/>
  </sheetPr>
  <dimension ref="A1:AQ652"/>
  <sheetViews>
    <sheetView showGridLines="0" topLeftCell="D2" zoomScale="70" zoomScaleNormal="70" workbookViewId="0">
      <pane xSplit="1" ySplit="26" topLeftCell="E28" activePane="bottomRight" state="frozen"/>
      <selection activeCell="D2" sqref="D2"/>
      <selection pane="topRight" activeCell="E2" sqref="E2"/>
      <selection pane="bottomLeft" activeCell="D27" sqref="D27"/>
      <selection pane="bottomRight" activeCell="D59" sqref="D59"/>
    </sheetView>
  </sheetViews>
  <sheetFormatPr defaultColWidth="9.33203125" defaultRowHeight="13.2" x14ac:dyDescent="0.25"/>
  <cols>
    <col min="1" max="1" width="0" style="1" hidden="1" customWidth="1"/>
    <col min="2" max="2" width="20.33203125" style="1" hidden="1" customWidth="1"/>
    <col min="3" max="3" width="27.44140625" style="1" hidden="1" customWidth="1"/>
    <col min="4" max="4" width="68.77734375" style="1" customWidth="1"/>
    <col min="5" max="5" width="18.77734375" style="2" customWidth="1"/>
    <col min="6" max="20" width="18.77734375" style="1" customWidth="1"/>
    <col min="21" max="21" width="11.109375" style="1" bestFit="1" customWidth="1"/>
    <col min="22" max="22" width="9.33203125" style="1"/>
    <col min="23" max="23" width="21.109375" style="1" customWidth="1"/>
    <col min="24" max="24" width="13.44140625" style="1" customWidth="1"/>
    <col min="25" max="25" width="12.109375" style="1" bestFit="1" customWidth="1"/>
    <col min="26" max="16384" width="9.33203125" style="1"/>
  </cols>
  <sheetData>
    <row r="1" spans="4:41" hidden="1" x14ac:dyDescent="0.25"/>
    <row r="2" spans="4:41" ht="12.45" customHeight="1" x14ac:dyDescent="0.25">
      <c r="D2" s="3" t="s">
        <v>0</v>
      </c>
      <c r="E2" s="4">
        <f>0.97</f>
        <v>0.97</v>
      </c>
      <c r="F2" s="5" t="s">
        <v>1</v>
      </c>
    </row>
    <row r="3" spans="4:41" ht="33" customHeight="1" x14ac:dyDescent="0.25">
      <c r="D3" s="6" t="s">
        <v>2</v>
      </c>
      <c r="E3" s="7" t="str">
        <f>D41</f>
        <v>Herttakoti</v>
      </c>
      <c r="F3" s="8" t="str">
        <f>D112</f>
        <v>Lassintalon palvelukoti</v>
      </c>
      <c r="G3" s="7" t="str">
        <f>D183</f>
        <v>Päivöläkoti</v>
      </c>
      <c r="H3" s="8" t="str">
        <f>D257</f>
        <v>Palvelukeskus Jaarankartano</v>
      </c>
      <c r="I3" s="7" t="str">
        <f>D335</f>
        <v>Palvelukeskus Jokiranta</v>
      </c>
      <c r="J3" s="8" t="str">
        <f>D405</f>
        <v>Kultasimppu</v>
      </c>
      <c r="K3" s="7" t="s">
        <v>3</v>
      </c>
      <c r="L3" s="9" t="s">
        <v>4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4:41" ht="14.4" x14ac:dyDescent="0.25">
      <c r="D4" s="10" t="s">
        <v>5</v>
      </c>
      <c r="E4" s="11">
        <v>30</v>
      </c>
      <c r="F4" s="12">
        <v>14</v>
      </c>
      <c r="G4" s="11">
        <v>24</v>
      </c>
      <c r="H4" s="12">
        <f>25+10</f>
        <v>35</v>
      </c>
      <c r="I4" s="11">
        <v>32</v>
      </c>
      <c r="J4" s="12">
        <v>23</v>
      </c>
      <c r="K4" s="11">
        <f>SUM(E4:J4)</f>
        <v>158</v>
      </c>
      <c r="L4" s="13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4:41" ht="14.4" x14ac:dyDescent="0.25">
      <c r="D5" s="10" t="s">
        <v>6</v>
      </c>
      <c r="E5" s="14"/>
      <c r="F5" s="15"/>
      <c r="G5" s="11"/>
      <c r="H5" s="12" t="s">
        <v>7</v>
      </c>
      <c r="I5" s="11" t="s">
        <v>8</v>
      </c>
      <c r="J5" s="12"/>
      <c r="K5" s="11" t="s">
        <v>9</v>
      </c>
      <c r="L5" s="13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4:41" ht="14.4" x14ac:dyDescent="0.25">
      <c r="D6" s="10" t="s">
        <v>10</v>
      </c>
      <c r="E6" s="16">
        <v>0.57999999999999996</v>
      </c>
      <c r="F6" s="17">
        <v>0.74</v>
      </c>
      <c r="G6" s="16">
        <v>0.64</v>
      </c>
      <c r="H6" s="17">
        <v>0.74</v>
      </c>
      <c r="I6" s="16">
        <v>0.59</v>
      </c>
      <c r="J6" s="17">
        <v>0.53</v>
      </c>
      <c r="K6" s="16">
        <f>SUMPRODUCT(E6:J6,E4:J4)/K4</f>
        <v>0.63348101265822776</v>
      </c>
      <c r="L6" s="1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4:41" ht="14.4" x14ac:dyDescent="0.25">
      <c r="D7" s="19" t="s">
        <v>11</v>
      </c>
      <c r="E7" s="20">
        <f>-E64</f>
        <v>1146472.05</v>
      </c>
      <c r="F7" s="21">
        <f>-E137</f>
        <v>512974.33</v>
      </c>
      <c r="G7" s="20">
        <f>-E209</f>
        <v>884363.28</v>
      </c>
      <c r="H7" s="21">
        <f>-E284</f>
        <v>1271426.6499999999</v>
      </c>
      <c r="I7" s="20">
        <f>-E359</f>
        <v>1107229.3</v>
      </c>
      <c r="J7" s="21">
        <f>-E428</f>
        <v>916051.49</v>
      </c>
      <c r="K7" s="20">
        <f>SUM(E7:J7)</f>
        <v>5838517.1000000006</v>
      </c>
      <c r="L7" s="22">
        <f t="shared" ref="L7:L16" si="0">K7/$K$24</f>
        <v>104.37124664148489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4:41" ht="14.4" x14ac:dyDescent="0.25">
      <c r="D8" s="23" t="s">
        <v>12</v>
      </c>
      <c r="E8" s="24"/>
      <c r="F8" s="25"/>
      <c r="G8" s="24"/>
      <c r="H8" s="25"/>
      <c r="I8" s="24"/>
      <c r="J8" s="25"/>
      <c r="K8" s="24">
        <f t="shared" ref="K8:K16" si="1">SUM(E8:J8)</f>
        <v>0</v>
      </c>
      <c r="L8" s="26">
        <f t="shared" si="0"/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4:41" ht="14.4" x14ac:dyDescent="0.25">
      <c r="D9" s="19" t="s">
        <v>13</v>
      </c>
      <c r="E9" s="20">
        <f>-E78</f>
        <v>238841.4</v>
      </c>
      <c r="F9" s="21">
        <f>-E151</f>
        <v>112231.06</v>
      </c>
      <c r="G9" s="20">
        <f>-E223</f>
        <v>200569.88</v>
      </c>
      <c r="H9" s="21">
        <f>-E301</f>
        <v>305811.28000000003</v>
      </c>
      <c r="I9" s="20">
        <f>-E372</f>
        <v>307983.49</v>
      </c>
      <c r="J9" s="21">
        <f>-E447</f>
        <v>208005.95</v>
      </c>
      <c r="K9" s="20">
        <f t="shared" si="1"/>
        <v>1373443.0599999998</v>
      </c>
      <c r="L9" s="22">
        <f t="shared" si="0"/>
        <v>24.552118613011459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4:41" ht="14.4" x14ac:dyDescent="0.25">
      <c r="D10" s="23" t="s">
        <v>14</v>
      </c>
      <c r="E10" s="24"/>
      <c r="F10" s="25"/>
      <c r="G10" s="24"/>
      <c r="H10" s="25"/>
      <c r="I10" s="24"/>
      <c r="J10" s="25"/>
      <c r="K10" s="24">
        <f t="shared" si="1"/>
        <v>0</v>
      </c>
      <c r="L10" s="26">
        <f t="shared" si="0"/>
        <v>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4:41" ht="14.4" x14ac:dyDescent="0.25">
      <c r="D11" s="19" t="s">
        <v>16</v>
      </c>
      <c r="E11" s="20">
        <f>-E93</f>
        <v>30100.560000000001</v>
      </c>
      <c r="F11" s="21">
        <f>-E164</f>
        <v>12043.04</v>
      </c>
      <c r="G11" s="20">
        <f>-E237</f>
        <v>25126.85</v>
      </c>
      <c r="H11" s="21">
        <f>-E316</f>
        <v>91501.29</v>
      </c>
      <c r="I11" s="20">
        <f>-E386</f>
        <v>25395.67</v>
      </c>
      <c r="J11" s="21">
        <f>-E461</f>
        <v>38180.6</v>
      </c>
      <c r="K11" s="20">
        <f t="shared" si="1"/>
        <v>222348.00999999998</v>
      </c>
      <c r="L11" s="22">
        <f t="shared" si="0"/>
        <v>3.9747659541758202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4:41" ht="14.4" x14ac:dyDescent="0.25">
      <c r="D12" s="23" t="s">
        <v>17</v>
      </c>
      <c r="E12" s="24">
        <f>-J52</f>
        <v>293625</v>
      </c>
      <c r="F12" s="25">
        <f>-J53</f>
        <v>115408.8</v>
      </c>
      <c r="G12" s="24">
        <f>-J54</f>
        <v>175653.96</v>
      </c>
      <c r="H12" s="25">
        <f>-J55</f>
        <v>364228.92</v>
      </c>
      <c r="I12" s="24">
        <f>-J56</f>
        <v>299135.88</v>
      </c>
      <c r="J12" s="25">
        <f>-J57</f>
        <v>143382.96</v>
      </c>
      <c r="K12" s="24">
        <f t="shared" si="1"/>
        <v>1391435.52</v>
      </c>
      <c r="L12" s="26">
        <f t="shared" si="0"/>
        <v>24.873757729277312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4:41" ht="14.4" x14ac:dyDescent="0.25">
      <c r="D13" s="19" t="s">
        <v>18</v>
      </c>
      <c r="E13" s="27">
        <f>-(E99)</f>
        <v>1451.4</v>
      </c>
      <c r="F13" s="28">
        <f>-(E171)</f>
        <v>3387.33</v>
      </c>
      <c r="G13" s="27">
        <f>-(E244)</f>
        <v>3374.43</v>
      </c>
      <c r="H13" s="28">
        <f>-(E323)</f>
        <v>3922.3</v>
      </c>
      <c r="I13" s="27">
        <f>-(E392)</f>
        <v>2385.15</v>
      </c>
      <c r="J13" s="28">
        <f>-(E468)</f>
        <v>1988.25</v>
      </c>
      <c r="K13" s="27">
        <f>SUM(E13:J13)</f>
        <v>16508.86</v>
      </c>
      <c r="L13" s="29">
        <f t="shared" si="0"/>
        <v>0.29511779606327504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4:41" ht="14.4" x14ac:dyDescent="0.25">
      <c r="D14" s="23" t="s">
        <v>19</v>
      </c>
      <c r="E14" s="24"/>
      <c r="F14" s="25"/>
      <c r="G14" s="24"/>
      <c r="H14" s="25"/>
      <c r="I14" s="24"/>
      <c r="J14" s="25">
        <f>-E479</f>
        <v>32.270000000000003</v>
      </c>
      <c r="K14" s="24">
        <f t="shared" si="1"/>
        <v>32.270000000000003</v>
      </c>
      <c r="L14" s="26">
        <f t="shared" si="0"/>
        <v>5.7686910416357559E-4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4:41" ht="14.4" x14ac:dyDescent="0.25">
      <c r="D15" s="19" t="s">
        <v>20</v>
      </c>
      <c r="E15" s="20"/>
      <c r="F15" s="21"/>
      <c r="G15" s="20"/>
      <c r="H15" s="21"/>
      <c r="I15" s="20"/>
      <c r="J15" s="21"/>
      <c r="K15" s="20">
        <f t="shared" si="1"/>
        <v>0</v>
      </c>
      <c r="L15" s="22">
        <f t="shared" si="0"/>
        <v>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4:41" ht="15" thickBot="1" x14ac:dyDescent="0.3">
      <c r="D16" s="30" t="s">
        <v>15</v>
      </c>
      <c r="E16" s="31">
        <f>-E103</f>
        <v>153184.29844000001</v>
      </c>
      <c r="F16" s="32">
        <f>-E175</f>
        <v>77161.202850000001</v>
      </c>
      <c r="G16" s="31">
        <f>-E248</f>
        <v>137634.10581000001</v>
      </c>
      <c r="H16" s="32">
        <f>-E327</f>
        <v>194107.84263999999</v>
      </c>
      <c r="I16" s="31">
        <f>-E396</f>
        <v>172825.29259999999</v>
      </c>
      <c r="J16" s="32">
        <f>-E472</f>
        <v>118622.73761</v>
      </c>
      <c r="K16" s="31">
        <f t="shared" si="1"/>
        <v>853535.47995000007</v>
      </c>
      <c r="L16" s="33">
        <f t="shared" si="0"/>
        <v>15.258080188738271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4:43" ht="14.4" x14ac:dyDescent="0.25">
      <c r="D17" s="34" t="s">
        <v>21</v>
      </c>
      <c r="E17" s="35">
        <f>SUM(E7:E16)</f>
        <v>1863674.70844</v>
      </c>
      <c r="F17" s="36">
        <f>SUM(F7:F16)</f>
        <v>833205.76285000006</v>
      </c>
      <c r="G17" s="35">
        <f t="shared" ref="G17:J17" si="2">SUM(G7:G16)</f>
        <v>1426722.5058100002</v>
      </c>
      <c r="H17" s="36">
        <f t="shared" si="2"/>
        <v>2230998.2826399999</v>
      </c>
      <c r="I17" s="35">
        <f t="shared" si="2"/>
        <v>1914954.7825999998</v>
      </c>
      <c r="J17" s="36">
        <f t="shared" si="2"/>
        <v>1426264.25761</v>
      </c>
      <c r="K17" s="35">
        <f>SUM(K7:K16)</f>
        <v>9695820.299949998</v>
      </c>
      <c r="L17" s="37">
        <f>K17/$K$24</f>
        <v>173.32566379185513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4:43" s="3" customFormat="1" ht="14.4" x14ac:dyDescent="0.25">
      <c r="D18" s="38" t="s">
        <v>22</v>
      </c>
      <c r="E18" s="39">
        <f t="shared" ref="E18:K18" si="3">E17/E24</f>
        <v>175.46247784587865</v>
      </c>
      <c r="F18" s="40">
        <f t="shared" si="3"/>
        <v>168.09687147699077</v>
      </c>
      <c r="G18" s="39">
        <f t="shared" si="3"/>
        <v>167.90501645365538</v>
      </c>
      <c r="H18" s="40">
        <f t="shared" si="3"/>
        <v>180.03900035426796</v>
      </c>
      <c r="I18" s="39">
        <f t="shared" si="3"/>
        <v>169.02227639104643</v>
      </c>
      <c r="J18" s="40">
        <f t="shared" si="3"/>
        <v>175.14896048949117</v>
      </c>
      <c r="K18" s="39">
        <f t="shared" si="3"/>
        <v>173.32566379185513</v>
      </c>
      <c r="L18" s="41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4:43" ht="14.4" x14ac:dyDescent="0.25">
      <c r="D19" s="19" t="s">
        <v>23</v>
      </c>
      <c r="E19" s="20">
        <v>163983.03</v>
      </c>
      <c r="F19" s="21">
        <v>67132.75</v>
      </c>
      <c r="G19" s="20">
        <v>91151.26</v>
      </c>
      <c r="H19" s="21">
        <v>112368.72</v>
      </c>
      <c r="I19" s="20">
        <v>70932.639999999999</v>
      </c>
      <c r="J19" s="21">
        <v>98228.41</v>
      </c>
      <c r="K19" s="20">
        <f>SUM(E19:J19)</f>
        <v>603796.81000000006</v>
      </c>
      <c r="L19" s="42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4:43" ht="20.100000000000001" customHeight="1" x14ac:dyDescent="0.25">
      <c r="D20" s="34" t="s">
        <v>30</v>
      </c>
      <c r="E20" s="35">
        <f>E12-E19</f>
        <v>129641.97</v>
      </c>
      <c r="F20" s="36">
        <f t="shared" ref="F20:K20" si="4">F12-F19</f>
        <v>48276.05</v>
      </c>
      <c r="G20" s="35">
        <f>G12-G19</f>
        <v>84502.7</v>
      </c>
      <c r="H20" s="36">
        <f>H12-H19</f>
        <v>251860.19999999998</v>
      </c>
      <c r="I20" s="35">
        <f>I12-I19</f>
        <v>228203.24</v>
      </c>
      <c r="J20" s="36">
        <f t="shared" si="4"/>
        <v>45154.549999999988</v>
      </c>
      <c r="K20" s="35">
        <f t="shared" si="4"/>
        <v>787638.71</v>
      </c>
      <c r="L20" s="4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4:43" ht="14.4" x14ac:dyDescent="0.25">
      <c r="D21" s="23" t="s">
        <v>31</v>
      </c>
      <c r="E21" s="24">
        <f>E19/(12*E4)</f>
        <v>455.50841666666668</v>
      </c>
      <c r="F21" s="25">
        <f t="shared" ref="F21:J21" si="5">F19/(12*F4)</f>
        <v>399.59970238095241</v>
      </c>
      <c r="G21" s="24">
        <f t="shared" si="5"/>
        <v>316.49743055555552</v>
      </c>
      <c r="H21" s="25">
        <f t="shared" si="5"/>
        <v>267.54457142857143</v>
      </c>
      <c r="I21" s="24">
        <f t="shared" si="5"/>
        <v>184.72041666666667</v>
      </c>
      <c r="J21" s="25">
        <f t="shared" si="5"/>
        <v>355.90003623188409</v>
      </c>
      <c r="K21" s="24">
        <f>K19/(12*K4)</f>
        <v>318.45823312236291</v>
      </c>
      <c r="L21" s="44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4:43" ht="14.4" customHeight="1" x14ac:dyDescent="0.25">
      <c r="D22" s="19" t="s">
        <v>32</v>
      </c>
      <c r="E22" s="20">
        <f>E17-E19</f>
        <v>1699691.6784399999</v>
      </c>
      <c r="F22" s="21">
        <f t="shared" ref="F22:K22" si="6">F17-F19</f>
        <v>766073.01285000006</v>
      </c>
      <c r="G22" s="20">
        <f t="shared" si="6"/>
        <v>1335571.2458100002</v>
      </c>
      <c r="H22" s="21">
        <f t="shared" si="6"/>
        <v>2118629.5626399997</v>
      </c>
      <c r="I22" s="20">
        <f t="shared" si="6"/>
        <v>1844022.1425999999</v>
      </c>
      <c r="J22" s="21">
        <f t="shared" si="6"/>
        <v>1328035.8476100001</v>
      </c>
      <c r="K22" s="20">
        <f t="shared" si="6"/>
        <v>9092023.4899499975</v>
      </c>
      <c r="L22" s="4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4:43" ht="20.100000000000001" customHeight="1" x14ac:dyDescent="0.25">
      <c r="D23" s="45" t="s">
        <v>33</v>
      </c>
      <c r="E23" s="46">
        <f>E22/E24</f>
        <v>160.02369518806194</v>
      </c>
      <c r="F23" s="47">
        <f t="shared" ref="F23:J23" si="7">F22/F24</f>
        <v>154.55303182560979</v>
      </c>
      <c r="G23" s="46">
        <f t="shared" si="7"/>
        <v>157.17780513698634</v>
      </c>
      <c r="H23" s="47">
        <f t="shared" si="7"/>
        <v>170.97097364294791</v>
      </c>
      <c r="I23" s="46">
        <f t="shared" si="7"/>
        <v>162.7614516487784</v>
      </c>
      <c r="J23" s="47">
        <f t="shared" si="7"/>
        <v>163.08625625341546</v>
      </c>
      <c r="K23" s="46">
        <f>K22/K24</f>
        <v>162.53199397835886</v>
      </c>
      <c r="L23" s="4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4:43" ht="14.4" x14ac:dyDescent="0.25">
      <c r="D24" s="49" t="s">
        <v>34</v>
      </c>
      <c r="E24" s="50">
        <f t="shared" ref="E24:J24" si="8">E4*365*E25</f>
        <v>10621.5</v>
      </c>
      <c r="F24" s="51">
        <f t="shared" si="8"/>
        <v>4956.7</v>
      </c>
      <c r="G24" s="50">
        <f t="shared" si="8"/>
        <v>8497.1999999999989</v>
      </c>
      <c r="H24" s="51">
        <f t="shared" si="8"/>
        <v>12391.75</v>
      </c>
      <c r="I24" s="50">
        <f t="shared" si="8"/>
        <v>11329.6</v>
      </c>
      <c r="J24" s="51">
        <f t="shared" si="8"/>
        <v>8143.15</v>
      </c>
      <c r="K24" s="52">
        <f>SUM(E24:J24)</f>
        <v>55939.9</v>
      </c>
      <c r="L24" s="5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4:43" ht="14.4" customHeight="1" x14ac:dyDescent="0.25">
      <c r="D25" s="54" t="s">
        <v>36</v>
      </c>
      <c r="E25" s="55">
        <f>$E$2</f>
        <v>0.97</v>
      </c>
      <c r="F25" s="56">
        <f t="shared" ref="F25:J25" si="9">$E$2</f>
        <v>0.97</v>
      </c>
      <c r="G25" s="55">
        <f t="shared" si="9"/>
        <v>0.97</v>
      </c>
      <c r="H25" s="56">
        <f t="shared" si="9"/>
        <v>0.97</v>
      </c>
      <c r="I25" s="55">
        <f t="shared" si="9"/>
        <v>0.97</v>
      </c>
      <c r="J25" s="56">
        <f t="shared" si="9"/>
        <v>0.97</v>
      </c>
      <c r="K25" s="55">
        <f>$E$2</f>
        <v>0.97</v>
      </c>
      <c r="L25" s="5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4:43" ht="14.4" customHeight="1" x14ac:dyDescent="0.25">
      <c r="D26" s="49" t="s">
        <v>37</v>
      </c>
      <c r="E26" s="58">
        <f>E44/E24</f>
        <v>1.5063785717648166E-2</v>
      </c>
      <c r="F26" s="59"/>
      <c r="G26" s="58">
        <f>E188/G24</f>
        <v>0.11297839288236126</v>
      </c>
      <c r="H26" s="59">
        <f>E260/H24</f>
        <v>3.7376480319567459E-2</v>
      </c>
      <c r="I26" s="58"/>
      <c r="J26" s="59"/>
      <c r="K26" s="60">
        <f>(E26*$E$24+F26*$F$24+G26*$G$24+H26*$H$24+I26*$I$24+J26*$J$24)/$K$24</f>
        <v>2.8301087417031492E-2</v>
      </c>
      <c r="L26" s="61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4:43" ht="14.4" customHeight="1" x14ac:dyDescent="0.25">
      <c r="D27" s="54" t="s">
        <v>38</v>
      </c>
      <c r="E27" s="62">
        <f>(E45+E47)/E24</f>
        <v>0.14874727392552842</v>
      </c>
      <c r="F27" s="63">
        <f>(E121)/F24</f>
        <v>0.19750416809570887</v>
      </c>
      <c r="G27" s="62">
        <f>E190/G24</f>
        <v>4.2767264510662345E-3</v>
      </c>
      <c r="H27" s="63">
        <f>(E263+E264)/H24</f>
        <v>2.7331361591381362E-2</v>
      </c>
      <c r="I27" s="62">
        <f>E341/I24</f>
        <v>7.1496831309137115E-2</v>
      </c>
      <c r="J27" s="63">
        <f>E409/J24</f>
        <v>4.152413992128353E-2</v>
      </c>
      <c r="K27" s="64">
        <f>(E27*$E$24+F27*$F$24+G27*$G$24+H27*$H$24+I27*$I$24+J27*$J$24)/$K$24</f>
        <v>7.2972591656402672E-2</v>
      </c>
      <c r="L27" s="65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4:43" ht="14.4" customHeight="1" x14ac:dyDescent="0.25">
      <c r="D28" s="49" t="s">
        <v>39</v>
      </c>
      <c r="E28" s="58">
        <f t="shared" ref="E28:J28" si="10">SUM(E26:E27)+30</f>
        <v>30.163811059643177</v>
      </c>
      <c r="F28" s="59">
        <f t="shared" si="10"/>
        <v>30.197504168095708</v>
      </c>
      <c r="G28" s="58">
        <f t="shared" si="10"/>
        <v>30.117255119333429</v>
      </c>
      <c r="H28" s="59">
        <f t="shared" si="10"/>
        <v>30.064707841910948</v>
      </c>
      <c r="I28" s="58">
        <f t="shared" si="10"/>
        <v>30.071496831309137</v>
      </c>
      <c r="J28" s="59">
        <f t="shared" si="10"/>
        <v>30.041524139921282</v>
      </c>
      <c r="K28" s="60">
        <f>(E28*$E$24+F28*$F$24+G28*$G$24+H28*$H$24+I28*$I$24+J28*$J$24)/$K$24</f>
        <v>30.101273679073433</v>
      </c>
      <c r="L28" s="61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4:43" s="3" customFormat="1" ht="20.100000000000001" customHeight="1" x14ac:dyDescent="0.25">
      <c r="D29" s="66" t="s">
        <v>40</v>
      </c>
      <c r="E29" s="67">
        <f t="shared" ref="E29:J29" si="11">E23-E28</f>
        <v>129.85988412841877</v>
      </c>
      <c r="F29" s="68">
        <f t="shared" si="11"/>
        <v>124.35552765751409</v>
      </c>
      <c r="G29" s="67">
        <f t="shared" si="11"/>
        <v>127.0605500176529</v>
      </c>
      <c r="H29" s="68">
        <f t="shared" si="11"/>
        <v>140.90626580103697</v>
      </c>
      <c r="I29" s="67">
        <f t="shared" si="11"/>
        <v>132.68995481746927</v>
      </c>
      <c r="J29" s="68">
        <f t="shared" si="11"/>
        <v>133.04473211349418</v>
      </c>
      <c r="K29" s="67">
        <f>K23-K28</f>
        <v>132.43072029928541</v>
      </c>
      <c r="L29" s="6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 s="1"/>
      <c r="AQ29" s="1"/>
    </row>
    <row r="30" spans="4:43" s="72" customFormat="1" ht="14.4" customHeight="1" x14ac:dyDescent="0.25">
      <c r="D30" s="70" t="s">
        <v>816</v>
      </c>
      <c r="E30" s="64">
        <v>92</v>
      </c>
      <c r="F30" s="64">
        <v>92</v>
      </c>
      <c r="G30" s="64">
        <v>92</v>
      </c>
      <c r="H30" s="64">
        <v>92</v>
      </c>
      <c r="I30" s="64">
        <v>92</v>
      </c>
      <c r="J30" s="64">
        <v>92</v>
      </c>
      <c r="K30" s="64">
        <v>92</v>
      </c>
      <c r="L30" s="71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4:43" ht="14.4" customHeight="1" x14ac:dyDescent="0.25">
      <c r="D31" s="49" t="s">
        <v>41</v>
      </c>
      <c r="E31" s="58">
        <f>-E30*0.05</f>
        <v>-4.6000000000000005</v>
      </c>
      <c r="F31" s="59">
        <f t="shared" ref="F31:J31" si="12">-F30*0.05</f>
        <v>-4.6000000000000005</v>
      </c>
      <c r="G31" s="58">
        <f t="shared" si="12"/>
        <v>-4.6000000000000005</v>
      </c>
      <c r="H31" s="59">
        <f t="shared" si="12"/>
        <v>-4.6000000000000005</v>
      </c>
      <c r="I31" s="58">
        <f t="shared" si="12"/>
        <v>-4.6000000000000005</v>
      </c>
      <c r="J31" s="59">
        <f t="shared" si="12"/>
        <v>-4.6000000000000005</v>
      </c>
      <c r="K31" s="58">
        <f>-K30*0.05</f>
        <v>-4.6000000000000005</v>
      </c>
      <c r="L31" s="73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4:43" ht="14.4" customHeight="1" x14ac:dyDescent="0.25">
      <c r="D32" s="54" t="s">
        <v>42</v>
      </c>
      <c r="E32" s="74">
        <f>E30+E31</f>
        <v>87.4</v>
      </c>
      <c r="F32" s="75">
        <f t="shared" ref="F32:J32" si="13">F30+F31</f>
        <v>87.4</v>
      </c>
      <c r="G32" s="74">
        <f t="shared" si="13"/>
        <v>87.4</v>
      </c>
      <c r="H32" s="75">
        <f t="shared" si="13"/>
        <v>87.4</v>
      </c>
      <c r="I32" s="74">
        <f t="shared" si="13"/>
        <v>87.4</v>
      </c>
      <c r="J32" s="75">
        <f t="shared" si="13"/>
        <v>87.4</v>
      </c>
      <c r="K32" s="74">
        <f>K30+K31</f>
        <v>87.4</v>
      </c>
      <c r="L32" s="76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72" customFormat="1" ht="14.4" customHeight="1" x14ac:dyDescent="0.25">
      <c r="D33" s="77" t="s">
        <v>43</v>
      </c>
      <c r="E33" s="78">
        <f t="shared" ref="E33:K33" si="14">E29-E32</f>
        <v>42.459884128418764</v>
      </c>
      <c r="F33" s="79">
        <f t="shared" si="14"/>
        <v>36.955527657514082</v>
      </c>
      <c r="G33" s="78">
        <f t="shared" si="14"/>
        <v>39.660550017652895</v>
      </c>
      <c r="H33" s="79">
        <f t="shared" si="14"/>
        <v>53.50626580103696</v>
      </c>
      <c r="I33" s="78">
        <f t="shared" si="14"/>
        <v>45.289954817469265</v>
      </c>
      <c r="J33" s="79">
        <f t="shared" si="14"/>
        <v>45.644732113494172</v>
      </c>
      <c r="K33" s="78">
        <f t="shared" si="14"/>
        <v>45.030720299285406</v>
      </c>
      <c r="L33" s="80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ht="14.4" customHeight="1" x14ac:dyDescent="0.25">
      <c r="D34" s="81" t="s">
        <v>44</v>
      </c>
      <c r="E34" s="82">
        <f>E29/E32</f>
        <v>1.485811031217606</v>
      </c>
      <c r="F34" s="83">
        <f>F29/F32</f>
        <v>1.4228321242278499</v>
      </c>
      <c r="G34" s="82">
        <f t="shared" ref="G34:J34" si="15">G29/G32</f>
        <v>1.4537820368152505</v>
      </c>
      <c r="H34" s="83">
        <f>H29/H32</f>
        <v>1.6121998375404687</v>
      </c>
      <c r="I34" s="82">
        <f t="shared" si="15"/>
        <v>1.5181917027170395</v>
      </c>
      <c r="J34" s="83">
        <f t="shared" si="15"/>
        <v>1.5222509395136632</v>
      </c>
      <c r="K34" s="82">
        <f>K29/K32</f>
        <v>1.515225632714936</v>
      </c>
      <c r="L34" s="8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85" customFormat="1" ht="20.100000000000001" customHeight="1" x14ac:dyDescent="0.25">
      <c r="D35" s="86" t="s">
        <v>45</v>
      </c>
      <c r="E35" s="87">
        <f t="shared" ref="E35:K35" si="16">E33*E24</f>
        <v>450987.65926999989</v>
      </c>
      <c r="F35" s="88">
        <f t="shared" si="16"/>
        <v>183177.46394000005</v>
      </c>
      <c r="G35" s="87">
        <f t="shared" si="16"/>
        <v>337003.62561000016</v>
      </c>
      <c r="H35" s="88">
        <f t="shared" si="16"/>
        <v>663036.2692399997</v>
      </c>
      <c r="I35" s="87">
        <f t="shared" si="16"/>
        <v>513117.07209999982</v>
      </c>
      <c r="J35" s="88">
        <f t="shared" si="16"/>
        <v>371691.90031000006</v>
      </c>
      <c r="K35" s="87">
        <f t="shared" si="16"/>
        <v>2519013.9904699959</v>
      </c>
      <c r="L35" s="89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ht="14.4" x14ac:dyDescent="0.25">
      <c r="D36" s="85" t="s">
        <v>46</v>
      </c>
      <c r="I36" s="90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ht="14.4" x14ac:dyDescent="0.25">
      <c r="D37" s="85" t="s">
        <v>47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ht="14.4" customHeight="1" x14ac:dyDescent="0.25"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ht="14.4" x14ac:dyDescent="0.25">
      <c r="A39" s="91"/>
      <c r="B39" s="91"/>
      <c r="C39" s="92"/>
      <c r="D39" s="93" t="s">
        <v>48</v>
      </c>
      <c r="E39" s="94" t="s">
        <v>49</v>
      </c>
      <c r="F39" s="92"/>
      <c r="G39" s="92"/>
      <c r="H39" s="92"/>
      <c r="I39" s="92"/>
      <c r="J39" s="9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x14ac:dyDescent="0.25"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ht="14.4" x14ac:dyDescent="0.25">
      <c r="A41" s="91"/>
      <c r="B41" s="91"/>
      <c r="C41" s="91"/>
      <c r="D41" s="93" t="s">
        <v>24</v>
      </c>
      <c r="E41" s="9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ht="14.4" x14ac:dyDescent="0.25">
      <c r="A42" s="85"/>
      <c r="B42" s="85"/>
      <c r="C42" s="85"/>
      <c r="D42" s="96" t="s">
        <v>50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ht="14.4" x14ac:dyDescent="0.25">
      <c r="B43" s="85" t="s">
        <v>51</v>
      </c>
      <c r="D43" s="85" t="s">
        <v>52</v>
      </c>
      <c r="E43" s="97">
        <v>160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ht="14.4" x14ac:dyDescent="0.25">
      <c r="A44" s="85"/>
      <c r="B44" s="85"/>
      <c r="C44" s="85"/>
      <c r="D44" s="85" t="s">
        <v>50</v>
      </c>
      <c r="E44" s="97">
        <v>160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ht="14.4" x14ac:dyDescent="0.25">
      <c r="A45" s="85"/>
      <c r="B45" s="85"/>
      <c r="C45" s="85" t="s">
        <v>53</v>
      </c>
      <c r="D45" s="85" t="s">
        <v>54</v>
      </c>
      <c r="E45" s="97">
        <v>1426.17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41" ht="14.4" x14ac:dyDescent="0.25">
      <c r="A46" s="85"/>
      <c r="B46" s="85"/>
      <c r="C46" s="85"/>
      <c r="D46" s="85" t="s">
        <v>53</v>
      </c>
      <c r="E46" s="97">
        <v>1426.17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41" ht="14.4" x14ac:dyDescent="0.25">
      <c r="A47" s="85"/>
      <c r="B47" s="85"/>
      <c r="C47" s="85" t="s">
        <v>55</v>
      </c>
      <c r="D47" s="85" t="s">
        <v>56</v>
      </c>
      <c r="E47" s="97">
        <v>153.74916999999999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41" ht="14.4" x14ac:dyDescent="0.25">
      <c r="A48" s="85"/>
      <c r="B48" s="85"/>
      <c r="C48" s="85"/>
      <c r="D48" s="85" t="s">
        <v>55</v>
      </c>
      <c r="E48" s="97">
        <v>153.74916999999999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4.4" x14ac:dyDescent="0.25">
      <c r="A49" s="85"/>
      <c r="B49" s="85"/>
      <c r="C49" s="85"/>
      <c r="D49" s="85" t="s">
        <v>51</v>
      </c>
      <c r="E49" s="97">
        <v>1739.9191699999999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4" x14ac:dyDescent="0.25">
      <c r="A50" s="85"/>
      <c r="B50" s="85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4.4" x14ac:dyDescent="0.25">
      <c r="A51" s="85"/>
      <c r="B51" s="85"/>
      <c r="C51" s="85"/>
      <c r="D51" s="96" t="s">
        <v>57</v>
      </c>
      <c r="E51" s="97"/>
      <c r="I51" s="85" t="s">
        <v>58</v>
      </c>
      <c r="J51" s="9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4" x14ac:dyDescent="0.25">
      <c r="A52" s="85"/>
      <c r="B52" s="85"/>
      <c r="C52" s="85"/>
      <c r="D52" s="96" t="s">
        <v>59</v>
      </c>
      <c r="E52" s="97"/>
      <c r="I52" s="85" t="s">
        <v>60</v>
      </c>
      <c r="J52" s="97">
        <v>-293625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4.4" x14ac:dyDescent="0.25">
      <c r="A53" s="85"/>
      <c r="D53" s="85" t="s">
        <v>61</v>
      </c>
      <c r="E53" s="97">
        <v>-482717.62</v>
      </c>
      <c r="I53" s="85" t="s">
        <v>62</v>
      </c>
      <c r="J53" s="97">
        <v>-115408.8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4.4" x14ac:dyDescent="0.25">
      <c r="A54" s="85"/>
      <c r="B54" s="85"/>
      <c r="C54" s="85"/>
      <c r="D54" s="85" t="s">
        <v>63</v>
      </c>
      <c r="E54" s="97">
        <v>-248154.3</v>
      </c>
      <c r="I54" s="85" t="s">
        <v>64</v>
      </c>
      <c r="J54" s="97">
        <v>-175653.96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4.4" x14ac:dyDescent="0.25">
      <c r="A55" s="85"/>
      <c r="B55" s="85"/>
      <c r="C55" s="85"/>
      <c r="D55" s="85" t="s">
        <v>65</v>
      </c>
      <c r="E55" s="97">
        <v>-193186.19</v>
      </c>
      <c r="I55" s="85" t="s">
        <v>66</v>
      </c>
      <c r="J55" s="97">
        <v>-364228.92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4.4" x14ac:dyDescent="0.25">
      <c r="A56" s="85"/>
      <c r="B56" s="85"/>
      <c r="C56" s="85"/>
      <c r="D56" s="85" t="s">
        <v>67</v>
      </c>
      <c r="E56" s="97">
        <v>-41709.160000000003</v>
      </c>
      <c r="I56" s="85" t="s">
        <v>68</v>
      </c>
      <c r="J56" s="97">
        <v>-299135.88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4.4" x14ac:dyDescent="0.25">
      <c r="A57" s="85"/>
      <c r="B57" s="85"/>
      <c r="C57" s="85"/>
      <c r="D57" s="85" t="s">
        <v>69</v>
      </c>
      <c r="E57" s="97">
        <v>-160140.53</v>
      </c>
      <c r="I57" s="85" t="s">
        <v>70</v>
      </c>
      <c r="J57" s="97">
        <v>-143382.96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4.4" x14ac:dyDescent="0.25">
      <c r="A58" s="85"/>
      <c r="B58" s="85"/>
      <c r="C58" s="85"/>
      <c r="D58" s="85" t="s">
        <v>71</v>
      </c>
      <c r="E58" s="97">
        <v>-12736.94</v>
      </c>
      <c r="I58" s="85" t="s">
        <v>72</v>
      </c>
      <c r="J58" s="97">
        <v>-167213.28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4.4" x14ac:dyDescent="0.25">
      <c r="A59" s="85"/>
      <c r="B59" s="85"/>
      <c r="C59" s="85"/>
      <c r="D59" s="85" t="s">
        <v>73</v>
      </c>
      <c r="E59" s="97">
        <v>-16127.65</v>
      </c>
      <c r="I59" s="85" t="s">
        <v>3</v>
      </c>
      <c r="J59" s="97">
        <f>SUM(J52:J58)</f>
        <v>-1558648.8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4.4" x14ac:dyDescent="0.25">
      <c r="A60" s="85"/>
      <c r="B60" s="85"/>
      <c r="C60" s="85"/>
      <c r="D60" s="85" t="s">
        <v>74</v>
      </c>
      <c r="E60" s="97">
        <v>-5794.71</v>
      </c>
      <c r="J60" s="2"/>
    </row>
    <row r="61" spans="1:33" ht="14.4" x14ac:dyDescent="0.25">
      <c r="A61" s="85"/>
      <c r="B61" s="85"/>
      <c r="C61" s="85"/>
      <c r="D61" s="85" t="s">
        <v>75</v>
      </c>
      <c r="E61" s="97">
        <v>-966.31</v>
      </c>
    </row>
    <row r="62" spans="1:33" ht="14.4" x14ac:dyDescent="0.25">
      <c r="A62" s="85"/>
      <c r="B62" s="85"/>
      <c r="C62" s="85"/>
      <c r="D62" s="85" t="s">
        <v>76</v>
      </c>
      <c r="E62" s="97">
        <v>14392.89</v>
      </c>
    </row>
    <row r="63" spans="1:33" ht="14.4" x14ac:dyDescent="0.25">
      <c r="A63" s="85"/>
      <c r="B63" s="85"/>
      <c r="C63" s="85"/>
      <c r="D63" s="85" t="s">
        <v>77</v>
      </c>
      <c r="E63" s="97">
        <v>668.47</v>
      </c>
    </row>
    <row r="64" spans="1:33" ht="14.4" x14ac:dyDescent="0.25">
      <c r="A64" s="85"/>
      <c r="B64" s="85"/>
      <c r="C64" s="85"/>
      <c r="D64" s="96" t="s">
        <v>59</v>
      </c>
      <c r="E64" s="98">
        <v>-1146472.05</v>
      </c>
    </row>
    <row r="65" spans="1:5" ht="14.4" x14ac:dyDescent="0.25">
      <c r="A65" s="85"/>
      <c r="B65" s="85"/>
      <c r="C65" s="85"/>
      <c r="D65" s="96"/>
      <c r="E65" s="98"/>
    </row>
    <row r="66" spans="1:5" ht="14.4" x14ac:dyDescent="0.25">
      <c r="A66" s="85"/>
      <c r="B66" s="85"/>
      <c r="D66" s="96" t="s">
        <v>78</v>
      </c>
      <c r="E66" s="97"/>
    </row>
    <row r="67" spans="1:5" ht="14.4" x14ac:dyDescent="0.25">
      <c r="A67" s="85"/>
      <c r="B67" s="85"/>
      <c r="D67" s="85" t="s">
        <v>79</v>
      </c>
      <c r="E67" s="97">
        <v>-63.81</v>
      </c>
    </row>
    <row r="68" spans="1:5" ht="14.4" x14ac:dyDescent="0.25">
      <c r="A68" s="85"/>
      <c r="B68" s="85"/>
      <c r="C68" s="85"/>
      <c r="D68" s="85" t="s">
        <v>80</v>
      </c>
      <c r="E68" s="97">
        <v>-315.17</v>
      </c>
    </row>
    <row r="69" spans="1:5" ht="14.4" x14ac:dyDescent="0.25">
      <c r="A69" s="85"/>
      <c r="B69" s="85"/>
      <c r="C69" s="85"/>
      <c r="D69" s="85" t="s">
        <v>81</v>
      </c>
      <c r="E69" s="97">
        <v>-12054.48</v>
      </c>
    </row>
    <row r="70" spans="1:5" ht="14.4" x14ac:dyDescent="0.25">
      <c r="A70" s="85"/>
      <c r="B70" s="85"/>
      <c r="C70" s="85"/>
      <c r="D70" s="85" t="s">
        <v>82</v>
      </c>
      <c r="E70" s="97">
        <v>-55960.05</v>
      </c>
    </row>
    <row r="71" spans="1:5" ht="14.4" x14ac:dyDescent="0.25">
      <c r="A71" s="85"/>
      <c r="B71" s="85"/>
      <c r="C71" s="85"/>
      <c r="D71" s="85" t="s">
        <v>83</v>
      </c>
      <c r="E71" s="97">
        <v>-2687.4</v>
      </c>
    </row>
    <row r="72" spans="1:5" ht="14.4" x14ac:dyDescent="0.25">
      <c r="A72" s="85"/>
      <c r="B72" s="85"/>
      <c r="C72" s="85"/>
      <c r="D72" s="85" t="s">
        <v>84</v>
      </c>
      <c r="E72" s="97">
        <v>-164154.66</v>
      </c>
    </row>
    <row r="73" spans="1:5" ht="14.4" x14ac:dyDescent="0.25">
      <c r="A73" s="85"/>
      <c r="B73" s="85"/>
      <c r="C73" s="85"/>
      <c r="D73" s="85" t="s">
        <v>85</v>
      </c>
      <c r="E73" s="97">
        <v>-58.36</v>
      </c>
    </row>
    <row r="74" spans="1:5" ht="14.4" x14ac:dyDescent="0.25">
      <c r="A74" s="85"/>
      <c r="B74" s="85"/>
      <c r="C74" s="85"/>
      <c r="D74" s="85" t="s">
        <v>86</v>
      </c>
      <c r="E74" s="97">
        <v>-43.08</v>
      </c>
    </row>
    <row r="75" spans="1:5" ht="14.4" x14ac:dyDescent="0.25">
      <c r="A75" s="85"/>
      <c r="B75" s="85"/>
      <c r="C75" s="85"/>
      <c r="D75" s="85" t="s">
        <v>87</v>
      </c>
      <c r="E75" s="97">
        <v>-3356.4</v>
      </c>
    </row>
    <row r="76" spans="1:5" ht="14.4" x14ac:dyDescent="0.25">
      <c r="A76" s="85"/>
      <c r="B76" s="85"/>
      <c r="C76" s="85"/>
      <c r="D76" s="85" t="s">
        <v>88</v>
      </c>
      <c r="E76" s="97">
        <v>-132</v>
      </c>
    </row>
    <row r="77" spans="1:5" ht="14.4" x14ac:dyDescent="0.25">
      <c r="A77" s="85"/>
      <c r="B77" s="85"/>
      <c r="C77" s="85"/>
      <c r="D77" s="85" t="s">
        <v>89</v>
      </c>
      <c r="E77" s="97">
        <v>-15.99</v>
      </c>
    </row>
    <row r="78" spans="1:5" ht="14.4" x14ac:dyDescent="0.25">
      <c r="A78" s="85"/>
      <c r="B78" s="85"/>
      <c r="C78" s="85"/>
      <c r="D78" s="85" t="s">
        <v>78</v>
      </c>
      <c r="E78" s="97">
        <v>-238841.4</v>
      </c>
    </row>
    <row r="79" spans="1:5" ht="14.4" x14ac:dyDescent="0.25">
      <c r="A79" s="85"/>
      <c r="B79" s="85"/>
      <c r="C79" s="85"/>
      <c r="D79" s="85"/>
      <c r="E79" s="97"/>
    </row>
    <row r="80" spans="1:5" ht="14.4" x14ac:dyDescent="0.25">
      <c r="A80" s="85"/>
      <c r="B80" s="85"/>
      <c r="C80" s="85"/>
      <c r="D80" s="85" t="s">
        <v>90</v>
      </c>
      <c r="E80" s="97"/>
    </row>
    <row r="81" spans="1:5" ht="14.4" x14ac:dyDescent="0.25">
      <c r="A81" s="85"/>
      <c r="B81" s="85"/>
      <c r="D81" s="85" t="s">
        <v>91</v>
      </c>
      <c r="E81" s="97">
        <v>-496.9</v>
      </c>
    </row>
    <row r="82" spans="1:5" ht="14.4" x14ac:dyDescent="0.25">
      <c r="A82" s="85"/>
      <c r="B82" s="85"/>
      <c r="C82" s="85"/>
      <c r="D82" s="85" t="s">
        <v>92</v>
      </c>
      <c r="E82" s="97">
        <v>-968.73</v>
      </c>
    </row>
    <row r="83" spans="1:5" ht="14.4" x14ac:dyDescent="0.25">
      <c r="A83" s="85"/>
      <c r="B83" s="85"/>
      <c r="C83" s="85"/>
      <c r="D83" s="85" t="s">
        <v>93</v>
      </c>
      <c r="E83" s="97">
        <v>-143.11000000000001</v>
      </c>
    </row>
    <row r="84" spans="1:5" ht="14.4" x14ac:dyDescent="0.25">
      <c r="A84" s="85"/>
      <c r="B84" s="85"/>
      <c r="C84" s="85"/>
      <c r="D84" s="85" t="s">
        <v>94</v>
      </c>
      <c r="E84" s="97">
        <v>-2223.67</v>
      </c>
    </row>
    <row r="85" spans="1:5" ht="14.4" x14ac:dyDescent="0.25">
      <c r="A85" s="85"/>
      <c r="B85" s="85"/>
      <c r="C85" s="85"/>
      <c r="D85" s="85" t="s">
        <v>95</v>
      </c>
      <c r="E85" s="97">
        <v>-20711.8</v>
      </c>
    </row>
    <row r="86" spans="1:5" ht="14.4" x14ac:dyDescent="0.25">
      <c r="A86" s="85"/>
      <c r="B86" s="85"/>
      <c r="C86" s="85"/>
      <c r="D86" s="85" t="s">
        <v>96</v>
      </c>
      <c r="E86" s="97">
        <v>-2723.24</v>
      </c>
    </row>
    <row r="87" spans="1:5" ht="14.4" x14ac:dyDescent="0.25">
      <c r="A87" s="85"/>
      <c r="B87" s="85"/>
      <c r="C87" s="85"/>
      <c r="D87" s="85" t="s">
        <v>97</v>
      </c>
      <c r="E87" s="97">
        <v>-254.13</v>
      </c>
    </row>
    <row r="88" spans="1:5" ht="14.4" x14ac:dyDescent="0.25">
      <c r="A88" s="85"/>
      <c r="B88" s="85"/>
      <c r="C88" s="85"/>
      <c r="D88" s="85" t="s">
        <v>98</v>
      </c>
      <c r="E88" s="97">
        <v>-112.48</v>
      </c>
    </row>
    <row r="89" spans="1:5" ht="14.4" x14ac:dyDescent="0.25">
      <c r="A89" s="85"/>
      <c r="B89" s="85"/>
      <c r="C89" s="85"/>
      <c r="D89" s="85" t="s">
        <v>99</v>
      </c>
      <c r="E89" s="97">
        <v>-10</v>
      </c>
    </row>
    <row r="90" spans="1:5" ht="14.4" x14ac:dyDescent="0.25">
      <c r="A90" s="85"/>
      <c r="B90" s="85"/>
      <c r="C90" s="85"/>
      <c r="D90" s="85" t="s">
        <v>100</v>
      </c>
      <c r="E90" s="97">
        <v>-2129.11</v>
      </c>
    </row>
    <row r="91" spans="1:5" ht="14.4" x14ac:dyDescent="0.25">
      <c r="A91" s="85"/>
      <c r="B91" s="85"/>
      <c r="C91" s="85"/>
      <c r="D91" s="85" t="s">
        <v>101</v>
      </c>
      <c r="E91" s="97">
        <v>-227.39</v>
      </c>
    </row>
    <row r="92" spans="1:5" ht="14.4" x14ac:dyDescent="0.25">
      <c r="A92" s="85"/>
      <c r="B92" s="85"/>
      <c r="C92" s="85"/>
      <c r="D92" s="85" t="s">
        <v>102</v>
      </c>
      <c r="E92" s="97">
        <v>-100</v>
      </c>
    </row>
    <row r="93" spans="1:5" ht="14.4" x14ac:dyDescent="0.25">
      <c r="A93" s="85"/>
      <c r="B93" s="85"/>
      <c r="C93" s="85"/>
      <c r="D93" s="96" t="s">
        <v>90</v>
      </c>
      <c r="E93" s="98">
        <v>-30100.560000000001</v>
      </c>
    </row>
    <row r="94" spans="1:5" ht="14.4" x14ac:dyDescent="0.25">
      <c r="A94" s="85"/>
      <c r="B94" s="85"/>
      <c r="C94" s="85"/>
      <c r="D94" s="96"/>
      <c r="E94" s="98"/>
    </row>
    <row r="95" spans="1:5" ht="14.4" x14ac:dyDescent="0.25">
      <c r="A95" s="85"/>
      <c r="B95" s="85"/>
      <c r="C95" s="85"/>
      <c r="D95" s="85" t="s">
        <v>103</v>
      </c>
      <c r="E95" s="98"/>
    </row>
    <row r="96" spans="1:5" ht="14.4" x14ac:dyDescent="0.25">
      <c r="A96" s="85"/>
      <c r="B96" s="85"/>
      <c r="D96" s="85" t="s">
        <v>104</v>
      </c>
      <c r="E96" s="97">
        <v>-1192.95</v>
      </c>
    </row>
    <row r="97" spans="1:5" ht="14.4" x14ac:dyDescent="0.25">
      <c r="A97" s="85"/>
      <c r="B97" s="85"/>
      <c r="C97" s="85"/>
      <c r="D97" s="85" t="s">
        <v>105</v>
      </c>
      <c r="E97" s="97">
        <v>-232</v>
      </c>
    </row>
    <row r="98" spans="1:5" ht="14.4" x14ac:dyDescent="0.25">
      <c r="A98" s="85"/>
      <c r="B98" s="85"/>
      <c r="C98" s="85"/>
      <c r="D98" s="85" t="s">
        <v>106</v>
      </c>
      <c r="E98" s="97">
        <v>-26.45</v>
      </c>
    </row>
    <row r="99" spans="1:5" ht="14.4" x14ac:dyDescent="0.25">
      <c r="A99" s="85"/>
      <c r="B99" s="85"/>
      <c r="C99" s="85"/>
      <c r="D99" s="96" t="s">
        <v>103</v>
      </c>
      <c r="E99" s="98">
        <v>-1451.4</v>
      </c>
    </row>
    <row r="100" spans="1:5" ht="14.4" x14ac:dyDescent="0.25">
      <c r="A100" s="85"/>
      <c r="B100" s="85"/>
      <c r="C100" s="85"/>
      <c r="D100" s="96"/>
      <c r="E100" s="98"/>
    </row>
    <row r="101" spans="1:5" ht="14.4" x14ac:dyDescent="0.25">
      <c r="A101" s="85"/>
      <c r="B101" s="85"/>
      <c r="C101" s="85"/>
      <c r="D101" s="85" t="s">
        <v>107</v>
      </c>
      <c r="E101" s="98"/>
    </row>
    <row r="102" spans="1:5" ht="14.4" x14ac:dyDescent="0.25">
      <c r="A102" s="85"/>
      <c r="B102" s="85"/>
      <c r="D102" s="85" t="s">
        <v>108</v>
      </c>
      <c r="E102" s="97">
        <v>-153184.29844000001</v>
      </c>
    </row>
    <row r="103" spans="1:5" ht="14.4" x14ac:dyDescent="0.25">
      <c r="A103" s="85"/>
      <c r="B103" s="85"/>
      <c r="C103" s="85"/>
      <c r="D103" s="96" t="s">
        <v>107</v>
      </c>
      <c r="E103" s="98">
        <v>-153184.29844000001</v>
      </c>
    </row>
    <row r="104" spans="1:5" ht="14.4" x14ac:dyDescent="0.25">
      <c r="A104" s="85"/>
      <c r="B104" s="85"/>
      <c r="C104" s="85"/>
      <c r="D104" s="96"/>
      <c r="E104" s="98"/>
    </row>
    <row r="105" spans="1:5" ht="14.4" x14ac:dyDescent="0.25">
      <c r="A105" s="85"/>
      <c r="B105" s="85"/>
      <c r="D105" s="85" t="s">
        <v>57</v>
      </c>
      <c r="E105" s="97">
        <v>-1570049.70844</v>
      </c>
    </row>
    <row r="106" spans="1:5" ht="14.4" x14ac:dyDescent="0.25">
      <c r="A106" s="85"/>
      <c r="C106" s="85"/>
      <c r="D106" s="85" t="s">
        <v>109</v>
      </c>
      <c r="E106" s="97">
        <v>-1568309.7892700001</v>
      </c>
    </row>
    <row r="107" spans="1:5" ht="14.4" x14ac:dyDescent="0.25">
      <c r="A107" s="85"/>
      <c r="B107" s="85"/>
      <c r="C107" s="85"/>
      <c r="D107" s="85"/>
      <c r="E107" s="97"/>
    </row>
    <row r="108" spans="1:5" ht="14.4" x14ac:dyDescent="0.25">
      <c r="A108" s="85"/>
      <c r="B108" s="85"/>
      <c r="C108" s="85"/>
      <c r="D108" s="85"/>
      <c r="E108" s="97"/>
    </row>
    <row r="109" spans="1:5" ht="14.4" x14ac:dyDescent="0.25">
      <c r="A109" s="85"/>
      <c r="B109" s="85"/>
      <c r="C109" s="85"/>
      <c r="D109" s="85"/>
      <c r="E109" s="97"/>
    </row>
    <row r="110" spans="1:5" ht="14.4" x14ac:dyDescent="0.25">
      <c r="A110" s="85"/>
      <c r="B110" s="85"/>
      <c r="C110" s="85"/>
      <c r="D110" s="85"/>
      <c r="E110" s="97"/>
    </row>
    <row r="111" spans="1:5" ht="14.4" x14ac:dyDescent="0.25">
      <c r="A111" s="85"/>
      <c r="B111" s="85"/>
      <c r="C111" s="85"/>
      <c r="D111" s="85"/>
      <c r="E111" s="97"/>
    </row>
    <row r="112" spans="1:5" ht="14.4" x14ac:dyDescent="0.25">
      <c r="A112" s="93"/>
      <c r="B112" s="93"/>
      <c r="C112" s="93"/>
      <c r="D112" s="93" t="s">
        <v>25</v>
      </c>
      <c r="E112" s="99"/>
    </row>
    <row r="113" spans="1:5" ht="14.4" x14ac:dyDescent="0.25">
      <c r="A113" s="85"/>
      <c r="B113" s="85"/>
      <c r="C113" s="85"/>
      <c r="D113" s="85"/>
      <c r="E113" s="97"/>
    </row>
    <row r="114" spans="1:5" ht="14.4" x14ac:dyDescent="0.25">
      <c r="A114" s="85"/>
      <c r="B114" s="85"/>
      <c r="C114" s="85"/>
      <c r="D114" s="96" t="s">
        <v>51</v>
      </c>
      <c r="E114" s="97"/>
    </row>
    <row r="115" spans="1:5" ht="14.4" x14ac:dyDescent="0.25">
      <c r="C115" s="85" t="s">
        <v>110</v>
      </c>
      <c r="D115" s="85" t="s">
        <v>111</v>
      </c>
      <c r="E115" s="97">
        <v>260</v>
      </c>
    </row>
    <row r="116" spans="1:5" ht="14.4" x14ac:dyDescent="0.25">
      <c r="A116" s="85"/>
      <c r="B116" s="85"/>
      <c r="C116" s="85"/>
      <c r="D116" s="85" t="s">
        <v>110</v>
      </c>
      <c r="E116" s="97">
        <v>260</v>
      </c>
    </row>
    <row r="117" spans="1:5" ht="14.4" x14ac:dyDescent="0.25">
      <c r="A117" s="85"/>
      <c r="B117" s="85"/>
      <c r="C117" s="85" t="s">
        <v>53</v>
      </c>
      <c r="D117" s="85" t="s">
        <v>54</v>
      </c>
      <c r="E117" s="97">
        <v>550.9</v>
      </c>
    </row>
    <row r="118" spans="1:5" ht="14.4" x14ac:dyDescent="0.25">
      <c r="A118" s="85"/>
      <c r="B118" s="85"/>
      <c r="C118" s="85"/>
      <c r="D118" s="85" t="s">
        <v>53</v>
      </c>
      <c r="E118" s="97">
        <v>550.9</v>
      </c>
    </row>
    <row r="119" spans="1:5" ht="14.4" x14ac:dyDescent="0.25">
      <c r="A119" s="85"/>
      <c r="B119" s="85"/>
      <c r="C119" s="85" t="s">
        <v>55</v>
      </c>
      <c r="D119" s="85" t="s">
        <v>56</v>
      </c>
      <c r="E119" s="97">
        <v>168.06890999999999</v>
      </c>
    </row>
    <row r="120" spans="1:5" ht="14.4" x14ac:dyDescent="0.25">
      <c r="A120" s="85"/>
      <c r="B120" s="85"/>
      <c r="C120" s="85"/>
      <c r="D120" s="85" t="s">
        <v>55</v>
      </c>
      <c r="E120" s="97">
        <v>168.06890999999999</v>
      </c>
    </row>
    <row r="121" spans="1:5" ht="14.4" x14ac:dyDescent="0.25">
      <c r="A121" s="85"/>
      <c r="B121" s="85"/>
      <c r="D121" s="96" t="s">
        <v>51</v>
      </c>
      <c r="E121" s="98">
        <v>978.96891000000005</v>
      </c>
    </row>
    <row r="122" spans="1:5" ht="14.4" x14ac:dyDescent="0.25">
      <c r="A122" s="85"/>
      <c r="B122" s="85"/>
      <c r="D122" s="96"/>
      <c r="E122" s="98"/>
    </row>
    <row r="123" spans="1:5" ht="14.4" x14ac:dyDescent="0.25">
      <c r="A123" s="85"/>
      <c r="B123" s="85"/>
      <c r="D123" s="96" t="s">
        <v>57</v>
      </c>
      <c r="E123" s="98"/>
    </row>
    <row r="124" spans="1:5" ht="14.4" x14ac:dyDescent="0.25">
      <c r="A124" s="85"/>
      <c r="B124" s="85"/>
      <c r="C124" s="85"/>
      <c r="D124" s="85" t="s">
        <v>59</v>
      </c>
      <c r="E124" s="97"/>
    </row>
    <row r="125" spans="1:5" ht="14.4" x14ac:dyDescent="0.25">
      <c r="A125" s="85"/>
      <c r="D125" s="85" t="s">
        <v>61</v>
      </c>
      <c r="E125" s="97">
        <v>-181835.4</v>
      </c>
    </row>
    <row r="126" spans="1:5" ht="14.4" x14ac:dyDescent="0.25">
      <c r="A126" s="85"/>
      <c r="B126" s="85"/>
      <c r="C126" s="85"/>
      <c r="D126" s="85" t="s">
        <v>63</v>
      </c>
      <c r="E126" s="97">
        <v>-129494.13</v>
      </c>
    </row>
    <row r="127" spans="1:5" ht="14.4" x14ac:dyDescent="0.25">
      <c r="A127" s="85"/>
      <c r="B127" s="85"/>
      <c r="C127" s="85"/>
      <c r="D127" s="85" t="s">
        <v>112</v>
      </c>
      <c r="E127" s="97">
        <v>-2188.23</v>
      </c>
    </row>
    <row r="128" spans="1:5" ht="14.4" x14ac:dyDescent="0.25">
      <c r="A128" s="85"/>
      <c r="B128" s="85"/>
      <c r="C128" s="85"/>
      <c r="D128" s="85" t="s">
        <v>65</v>
      </c>
      <c r="E128" s="97">
        <v>-104666.42</v>
      </c>
    </row>
    <row r="129" spans="1:5" ht="14.4" x14ac:dyDescent="0.25">
      <c r="A129" s="85"/>
      <c r="B129" s="85"/>
      <c r="C129" s="85"/>
      <c r="D129" s="85" t="s">
        <v>67</v>
      </c>
      <c r="E129" s="97">
        <v>-16491.71</v>
      </c>
    </row>
    <row r="130" spans="1:5" ht="14.4" x14ac:dyDescent="0.25">
      <c r="A130" s="85"/>
      <c r="B130" s="85"/>
      <c r="C130" s="85"/>
      <c r="D130" s="85" t="s">
        <v>69</v>
      </c>
      <c r="E130" s="97">
        <v>-72058.63</v>
      </c>
    </row>
    <row r="131" spans="1:5" ht="14.4" x14ac:dyDescent="0.25">
      <c r="A131" s="85"/>
      <c r="B131" s="85"/>
      <c r="C131" s="85"/>
      <c r="D131" s="85" t="s">
        <v>71</v>
      </c>
      <c r="E131" s="97">
        <v>-5683.47</v>
      </c>
    </row>
    <row r="132" spans="1:5" ht="14.4" x14ac:dyDescent="0.25">
      <c r="A132" s="85"/>
      <c r="B132" s="85"/>
      <c r="C132" s="85"/>
      <c r="D132" s="85" t="s">
        <v>73</v>
      </c>
      <c r="E132" s="97">
        <v>-7277.09</v>
      </c>
    </row>
    <row r="133" spans="1:5" ht="14.4" x14ac:dyDescent="0.25">
      <c r="A133" s="85"/>
      <c r="B133" s="85"/>
      <c r="C133" s="85"/>
      <c r="D133" s="85" t="s">
        <v>74</v>
      </c>
      <c r="E133" s="97">
        <v>-2607.88</v>
      </c>
    </row>
    <row r="134" spans="1:5" ht="14.4" x14ac:dyDescent="0.25">
      <c r="A134" s="85"/>
      <c r="B134" s="85"/>
      <c r="C134" s="85"/>
      <c r="D134" s="85" t="s">
        <v>75</v>
      </c>
      <c r="E134" s="97">
        <v>-434.61</v>
      </c>
    </row>
    <row r="135" spans="1:5" ht="14.4" x14ac:dyDescent="0.25">
      <c r="A135" s="85"/>
      <c r="B135" s="85"/>
      <c r="C135" s="85"/>
      <c r="D135" s="85" t="s">
        <v>76</v>
      </c>
      <c r="E135" s="97">
        <v>9442.93</v>
      </c>
    </row>
    <row r="136" spans="1:5" ht="14.4" x14ac:dyDescent="0.25">
      <c r="A136" s="85"/>
      <c r="B136" s="85"/>
      <c r="C136" s="85"/>
      <c r="D136" s="85" t="s">
        <v>113</v>
      </c>
      <c r="E136" s="97">
        <v>320.31</v>
      </c>
    </row>
    <row r="137" spans="1:5" ht="14.4" x14ac:dyDescent="0.25">
      <c r="A137" s="85"/>
      <c r="B137" s="85"/>
      <c r="C137" s="85"/>
      <c r="D137" s="85" t="s">
        <v>59</v>
      </c>
      <c r="E137" s="97">
        <v>-512974.33</v>
      </c>
    </row>
    <row r="138" spans="1:5" ht="14.4" x14ac:dyDescent="0.25">
      <c r="A138" s="85"/>
      <c r="B138" s="85"/>
      <c r="C138" s="85"/>
      <c r="D138" s="85"/>
      <c r="E138" s="97"/>
    </row>
    <row r="139" spans="1:5" ht="14.4" x14ac:dyDescent="0.25">
      <c r="A139" s="85"/>
      <c r="B139" s="85"/>
      <c r="C139" s="85"/>
      <c r="D139" s="85" t="s">
        <v>78</v>
      </c>
      <c r="E139" s="97"/>
    </row>
    <row r="140" spans="1:5" ht="14.4" x14ac:dyDescent="0.25">
      <c r="A140" s="85"/>
      <c r="B140" s="85"/>
      <c r="D140" s="85" t="s">
        <v>79</v>
      </c>
      <c r="E140" s="97">
        <v>-3196.29</v>
      </c>
    </row>
    <row r="141" spans="1:5" ht="14.4" x14ac:dyDescent="0.25">
      <c r="A141" s="85"/>
      <c r="B141" s="85"/>
      <c r="C141" s="85"/>
      <c r="D141" s="85" t="s">
        <v>80</v>
      </c>
      <c r="E141" s="97">
        <v>-840.93</v>
      </c>
    </row>
    <row r="142" spans="1:5" ht="14.4" x14ac:dyDescent="0.25">
      <c r="A142" s="85"/>
      <c r="B142" s="85"/>
      <c r="C142" s="85"/>
      <c r="D142" s="85" t="s">
        <v>81</v>
      </c>
      <c r="E142" s="97">
        <v>-8171.48</v>
      </c>
    </row>
    <row r="143" spans="1:5" ht="14.4" x14ac:dyDescent="0.25">
      <c r="A143" s="85"/>
      <c r="B143" s="85"/>
      <c r="C143" s="85"/>
      <c r="D143" s="85" t="s">
        <v>82</v>
      </c>
      <c r="E143" s="97">
        <v>-21781.26</v>
      </c>
    </row>
    <row r="144" spans="1:5" ht="14.4" x14ac:dyDescent="0.25">
      <c r="A144" s="85"/>
      <c r="B144" s="85"/>
      <c r="C144" s="85"/>
      <c r="D144" s="85" t="s">
        <v>114</v>
      </c>
      <c r="E144" s="97">
        <v>-221.8</v>
      </c>
    </row>
    <row r="145" spans="1:5" ht="14.4" x14ac:dyDescent="0.25">
      <c r="A145" s="85"/>
      <c r="B145" s="85"/>
      <c r="C145" s="85"/>
      <c r="D145" s="85" t="s">
        <v>83</v>
      </c>
      <c r="E145" s="97">
        <v>-993.94</v>
      </c>
    </row>
    <row r="146" spans="1:5" ht="14.4" x14ac:dyDescent="0.25">
      <c r="A146" s="85"/>
      <c r="B146" s="85"/>
      <c r="C146" s="85"/>
      <c r="D146" s="85" t="s">
        <v>84</v>
      </c>
      <c r="E146" s="97">
        <v>-65805.19</v>
      </c>
    </row>
    <row r="147" spans="1:5" ht="14.4" x14ac:dyDescent="0.25">
      <c r="A147" s="85"/>
      <c r="B147" s="85"/>
      <c r="C147" s="85"/>
      <c r="D147" s="85" t="s">
        <v>86</v>
      </c>
      <c r="E147" s="97">
        <v>-4607.9799999999996</v>
      </c>
    </row>
    <row r="148" spans="1:5" ht="14.4" x14ac:dyDescent="0.25">
      <c r="A148" s="85"/>
      <c r="B148" s="85"/>
      <c r="C148" s="85"/>
      <c r="D148" s="85" t="s">
        <v>87</v>
      </c>
      <c r="E148" s="97">
        <v>-1316.7</v>
      </c>
    </row>
    <row r="149" spans="1:5" ht="14.4" x14ac:dyDescent="0.25">
      <c r="A149" s="85"/>
      <c r="B149" s="85"/>
      <c r="C149" s="85"/>
      <c r="D149" s="85" t="s">
        <v>89</v>
      </c>
      <c r="E149" s="97">
        <v>-5244.49</v>
      </c>
    </row>
    <row r="150" spans="1:5" ht="14.4" x14ac:dyDescent="0.25">
      <c r="A150" s="85"/>
      <c r="B150" s="85"/>
      <c r="C150" s="85"/>
      <c r="D150" s="85" t="s">
        <v>115</v>
      </c>
      <c r="E150" s="97">
        <v>-51</v>
      </c>
    </row>
    <row r="151" spans="1:5" ht="14.4" x14ac:dyDescent="0.25">
      <c r="A151" s="85"/>
      <c r="B151" s="85"/>
      <c r="C151" s="85"/>
      <c r="D151" s="96" t="s">
        <v>78</v>
      </c>
      <c r="E151" s="98">
        <v>-112231.06</v>
      </c>
    </row>
    <row r="152" spans="1:5" ht="14.4" x14ac:dyDescent="0.25">
      <c r="A152" s="85"/>
      <c r="B152" s="85"/>
      <c r="C152" s="85"/>
      <c r="D152" s="96"/>
      <c r="E152" s="98"/>
    </row>
    <row r="153" spans="1:5" ht="14.4" x14ac:dyDescent="0.25">
      <c r="A153" s="85"/>
      <c r="B153" s="85"/>
      <c r="C153" s="85"/>
      <c r="D153" s="85" t="s">
        <v>90</v>
      </c>
      <c r="E153" s="98"/>
    </row>
    <row r="154" spans="1:5" ht="14.4" x14ac:dyDescent="0.25">
      <c r="A154" s="85"/>
      <c r="B154" s="85"/>
      <c r="D154" s="85" t="s">
        <v>91</v>
      </c>
      <c r="E154" s="97">
        <v>-86.71</v>
      </c>
    </row>
    <row r="155" spans="1:5" ht="14.4" x14ac:dyDescent="0.25">
      <c r="A155" s="85"/>
      <c r="B155" s="85"/>
      <c r="C155" s="85"/>
      <c r="D155" s="85" t="s">
        <v>92</v>
      </c>
      <c r="E155" s="97">
        <v>-430.93</v>
      </c>
    </row>
    <row r="156" spans="1:5" ht="14.4" x14ac:dyDescent="0.25">
      <c r="A156" s="85"/>
      <c r="B156" s="85"/>
      <c r="C156" s="85"/>
      <c r="D156" s="85" t="s">
        <v>116</v>
      </c>
      <c r="E156" s="97">
        <v>-594.33000000000004</v>
      </c>
    </row>
    <row r="157" spans="1:5" ht="14.4" x14ac:dyDescent="0.25">
      <c r="A157" s="85"/>
      <c r="B157" s="85"/>
      <c r="C157" s="85"/>
      <c r="D157" s="85" t="s">
        <v>93</v>
      </c>
      <c r="E157" s="97">
        <v>-1312.67</v>
      </c>
    </row>
    <row r="158" spans="1:5" ht="14.4" x14ac:dyDescent="0.25">
      <c r="A158" s="85"/>
      <c r="B158" s="85"/>
      <c r="C158" s="85"/>
      <c r="D158" s="85" t="s">
        <v>94</v>
      </c>
      <c r="E158" s="97">
        <v>-1780.57</v>
      </c>
    </row>
    <row r="159" spans="1:5" ht="14.4" x14ac:dyDescent="0.25">
      <c r="A159" s="85"/>
      <c r="B159" s="85"/>
      <c r="C159" s="85"/>
      <c r="D159" s="85" t="s">
        <v>95</v>
      </c>
      <c r="E159" s="97">
        <v>-6049.43</v>
      </c>
    </row>
    <row r="160" spans="1:5" ht="14.4" x14ac:dyDescent="0.25">
      <c r="A160" s="85"/>
      <c r="B160" s="85"/>
      <c r="C160" s="85"/>
      <c r="D160" s="85" t="s">
        <v>96</v>
      </c>
      <c r="E160" s="97">
        <v>-852.62</v>
      </c>
    </row>
    <row r="161" spans="1:5" ht="14.4" x14ac:dyDescent="0.25">
      <c r="A161" s="85"/>
      <c r="B161" s="85"/>
      <c r="C161" s="85"/>
      <c r="D161" s="85" t="s">
        <v>99</v>
      </c>
      <c r="E161" s="97">
        <v>-26</v>
      </c>
    </row>
    <row r="162" spans="1:5" ht="14.4" x14ac:dyDescent="0.25">
      <c r="A162" s="85"/>
      <c r="B162" s="85"/>
      <c r="C162" s="85"/>
      <c r="D162" s="85" t="s">
        <v>100</v>
      </c>
      <c r="E162" s="97">
        <v>-905.84</v>
      </c>
    </row>
    <row r="163" spans="1:5" ht="14.4" x14ac:dyDescent="0.25">
      <c r="A163" s="85"/>
      <c r="B163" s="85"/>
      <c r="C163" s="85"/>
      <c r="D163" s="85" t="s">
        <v>101</v>
      </c>
      <c r="E163" s="97">
        <v>-3.94</v>
      </c>
    </row>
    <row r="164" spans="1:5" ht="14.4" x14ac:dyDescent="0.25">
      <c r="A164" s="85"/>
      <c r="B164" s="85"/>
      <c r="C164" s="85"/>
      <c r="D164" s="96" t="s">
        <v>90</v>
      </c>
      <c r="E164" s="98">
        <v>-12043.04</v>
      </c>
    </row>
    <row r="165" spans="1:5" ht="14.4" x14ac:dyDescent="0.25">
      <c r="A165" s="85"/>
      <c r="B165" s="85"/>
      <c r="C165" s="85"/>
      <c r="D165" s="96"/>
      <c r="E165" s="98"/>
    </row>
    <row r="166" spans="1:5" ht="14.4" x14ac:dyDescent="0.25">
      <c r="A166" s="85"/>
      <c r="B166" s="85"/>
      <c r="C166" s="85"/>
      <c r="D166" s="85" t="s">
        <v>103</v>
      </c>
      <c r="E166" s="98"/>
    </row>
    <row r="167" spans="1:5" ht="14.4" x14ac:dyDescent="0.25">
      <c r="A167" s="85"/>
      <c r="B167" s="85"/>
      <c r="D167" s="85" t="s">
        <v>104</v>
      </c>
      <c r="E167" s="97">
        <v>-1288.6199999999999</v>
      </c>
    </row>
    <row r="168" spans="1:5" ht="14.4" x14ac:dyDescent="0.25">
      <c r="A168" s="85"/>
      <c r="B168" s="85"/>
      <c r="C168" s="85"/>
      <c r="D168" s="85" t="s">
        <v>105</v>
      </c>
      <c r="E168" s="97">
        <v>-224.3</v>
      </c>
    </row>
    <row r="169" spans="1:5" ht="14.4" x14ac:dyDescent="0.25">
      <c r="A169" s="85"/>
      <c r="B169" s="85"/>
      <c r="C169" s="85"/>
      <c r="D169" s="85" t="s">
        <v>117</v>
      </c>
      <c r="E169" s="97">
        <v>-1763.41</v>
      </c>
    </row>
    <row r="170" spans="1:5" ht="14.4" x14ac:dyDescent="0.25">
      <c r="A170" s="85"/>
      <c r="B170" s="85"/>
      <c r="C170" s="85"/>
      <c r="D170" s="85" t="s">
        <v>106</v>
      </c>
      <c r="E170" s="97">
        <v>-111</v>
      </c>
    </row>
    <row r="171" spans="1:5" ht="14.4" x14ac:dyDescent="0.25">
      <c r="A171" s="85"/>
      <c r="B171" s="85"/>
      <c r="C171" s="85"/>
      <c r="D171" s="96" t="s">
        <v>103</v>
      </c>
      <c r="E171" s="98">
        <v>-3387.33</v>
      </c>
    </row>
    <row r="172" spans="1:5" ht="14.4" x14ac:dyDescent="0.25">
      <c r="A172" s="85"/>
      <c r="B172" s="85"/>
      <c r="C172" s="85"/>
      <c r="D172" s="96"/>
      <c r="E172" s="98"/>
    </row>
    <row r="173" spans="1:5" ht="14.4" x14ac:dyDescent="0.25">
      <c r="A173" s="85"/>
      <c r="B173" s="85"/>
      <c r="C173" s="85"/>
      <c r="D173" s="85" t="s">
        <v>107</v>
      </c>
      <c r="E173" s="98"/>
    </row>
    <row r="174" spans="1:5" ht="14.4" x14ac:dyDescent="0.25">
      <c r="A174" s="85"/>
      <c r="B174" s="85"/>
      <c r="D174" s="85" t="s">
        <v>108</v>
      </c>
      <c r="E174" s="97">
        <v>-77161.202850000001</v>
      </c>
    </row>
    <row r="175" spans="1:5" ht="14.4" x14ac:dyDescent="0.25">
      <c r="A175" s="85"/>
      <c r="B175" s="85"/>
      <c r="C175" s="85"/>
      <c r="D175" s="96" t="s">
        <v>107</v>
      </c>
      <c r="E175" s="98">
        <v>-77161.202850000001</v>
      </c>
    </row>
    <row r="176" spans="1:5" ht="14.4" x14ac:dyDescent="0.25">
      <c r="A176" s="85"/>
      <c r="B176" s="85"/>
      <c r="D176" s="85" t="s">
        <v>57</v>
      </c>
      <c r="E176" s="97">
        <v>-717796.96285000001</v>
      </c>
    </row>
    <row r="177" spans="1:5" ht="14.4" x14ac:dyDescent="0.25">
      <c r="A177" s="85"/>
      <c r="C177" s="85"/>
      <c r="D177" s="85" t="s">
        <v>109</v>
      </c>
      <c r="E177" s="97">
        <v>-716817.99393999996</v>
      </c>
    </row>
    <row r="178" spans="1:5" ht="14.4" x14ac:dyDescent="0.25">
      <c r="A178" s="85"/>
      <c r="C178" s="85"/>
      <c r="D178" s="85"/>
      <c r="E178" s="97"/>
    </row>
    <row r="179" spans="1:5" ht="14.4" x14ac:dyDescent="0.25">
      <c r="A179" s="85"/>
      <c r="C179" s="85"/>
      <c r="D179" s="85"/>
      <c r="E179" s="97"/>
    </row>
    <row r="180" spans="1:5" ht="14.4" x14ac:dyDescent="0.25">
      <c r="A180" s="85"/>
      <c r="C180" s="85"/>
      <c r="D180" s="85"/>
      <c r="E180" s="97"/>
    </row>
    <row r="181" spans="1:5" ht="14.4" x14ac:dyDescent="0.25">
      <c r="A181" s="85"/>
      <c r="C181" s="85"/>
      <c r="D181" s="85"/>
      <c r="E181" s="97"/>
    </row>
    <row r="182" spans="1:5" ht="14.4" x14ac:dyDescent="0.25">
      <c r="A182" s="85"/>
      <c r="C182" s="85"/>
      <c r="D182" s="85"/>
      <c r="E182" s="97"/>
    </row>
    <row r="183" spans="1:5" ht="14.4" x14ac:dyDescent="0.25">
      <c r="A183" s="93"/>
      <c r="B183" s="100"/>
      <c r="C183" s="93"/>
      <c r="D183" s="93" t="s">
        <v>26</v>
      </c>
      <c r="E183" s="99"/>
    </row>
    <row r="184" spans="1:5" ht="14.4" x14ac:dyDescent="0.25">
      <c r="A184" s="85"/>
      <c r="C184" s="85"/>
      <c r="D184" s="85"/>
      <c r="E184" s="97"/>
    </row>
    <row r="185" spans="1:5" ht="14.4" x14ac:dyDescent="0.25">
      <c r="A185" s="85"/>
      <c r="C185" s="85"/>
      <c r="D185" s="96" t="s">
        <v>51</v>
      </c>
      <c r="E185" s="97"/>
    </row>
    <row r="186" spans="1:5" ht="14.4" x14ac:dyDescent="0.25">
      <c r="A186" s="85"/>
      <c r="C186" s="85"/>
      <c r="D186" s="85" t="s">
        <v>50</v>
      </c>
      <c r="E186" s="97"/>
    </row>
    <row r="187" spans="1:5" ht="14.4" x14ac:dyDescent="0.25">
      <c r="D187" s="85" t="s">
        <v>52</v>
      </c>
      <c r="E187" s="97">
        <v>960</v>
      </c>
    </row>
    <row r="188" spans="1:5" ht="14.4" x14ac:dyDescent="0.25">
      <c r="A188" s="85"/>
      <c r="B188" s="85"/>
      <c r="C188" s="85"/>
      <c r="D188" s="85" t="s">
        <v>50</v>
      </c>
      <c r="E188" s="97">
        <v>960</v>
      </c>
    </row>
    <row r="189" spans="1:5" ht="14.4" x14ac:dyDescent="0.25">
      <c r="A189" s="85"/>
      <c r="B189" s="85"/>
      <c r="C189" s="85" t="s">
        <v>55</v>
      </c>
      <c r="D189" s="85" t="s">
        <v>56</v>
      </c>
      <c r="E189" s="97">
        <v>36.340200000000003</v>
      </c>
    </row>
    <row r="190" spans="1:5" ht="14.4" x14ac:dyDescent="0.25">
      <c r="A190" s="85"/>
      <c r="B190" s="85"/>
      <c r="C190" s="85"/>
      <c r="D190" s="85" t="s">
        <v>55</v>
      </c>
      <c r="E190" s="97">
        <v>36.340200000000003</v>
      </c>
    </row>
    <row r="191" spans="1:5" ht="14.4" x14ac:dyDescent="0.25">
      <c r="A191" s="85"/>
      <c r="B191" s="85"/>
      <c r="D191" s="85" t="s">
        <v>51</v>
      </c>
      <c r="E191" s="97">
        <v>996.34019999999998</v>
      </c>
    </row>
    <row r="192" spans="1:5" ht="14.4" x14ac:dyDescent="0.25">
      <c r="A192" s="85"/>
      <c r="B192" s="85"/>
      <c r="D192" s="85"/>
      <c r="E192" s="97"/>
    </row>
    <row r="193" spans="1:5" ht="14.4" x14ac:dyDescent="0.25">
      <c r="A193" s="85"/>
      <c r="B193" s="85"/>
      <c r="D193" s="85"/>
      <c r="E193" s="97"/>
    </row>
    <row r="194" spans="1:5" ht="14.4" x14ac:dyDescent="0.25">
      <c r="A194" s="85"/>
      <c r="B194" s="85"/>
      <c r="D194" s="96" t="s">
        <v>57</v>
      </c>
      <c r="E194" s="97"/>
    </row>
    <row r="195" spans="1:5" ht="14.4" x14ac:dyDescent="0.25">
      <c r="A195" s="85"/>
      <c r="B195" s="85"/>
      <c r="D195" s="85" t="s">
        <v>59</v>
      </c>
      <c r="E195" s="97"/>
    </row>
    <row r="196" spans="1:5" ht="14.4" x14ac:dyDescent="0.25">
      <c r="A196" s="85"/>
      <c r="D196" s="85" t="s">
        <v>61</v>
      </c>
      <c r="E196" s="97">
        <v>-400788.4</v>
      </c>
    </row>
    <row r="197" spans="1:5" ht="14.4" x14ac:dyDescent="0.25">
      <c r="A197" s="85"/>
      <c r="B197" s="85"/>
      <c r="C197" s="85"/>
      <c r="D197" s="85" t="s">
        <v>63</v>
      </c>
      <c r="E197" s="97">
        <v>-144248.43</v>
      </c>
    </row>
    <row r="198" spans="1:5" ht="14.4" x14ac:dyDescent="0.25">
      <c r="A198" s="85"/>
      <c r="B198" s="85"/>
      <c r="C198" s="85"/>
      <c r="D198" s="85" t="s">
        <v>112</v>
      </c>
      <c r="E198" s="97">
        <v>-2679.85</v>
      </c>
    </row>
    <row r="199" spans="1:5" ht="14.4" x14ac:dyDescent="0.25">
      <c r="A199" s="85"/>
      <c r="B199" s="85"/>
      <c r="C199" s="85"/>
      <c r="D199" s="85" t="s">
        <v>65</v>
      </c>
      <c r="E199" s="97">
        <v>-170412.73</v>
      </c>
    </row>
    <row r="200" spans="1:5" ht="14.4" x14ac:dyDescent="0.25">
      <c r="A200" s="85"/>
      <c r="B200" s="85"/>
      <c r="C200" s="85"/>
      <c r="D200" s="85" t="s">
        <v>67</v>
      </c>
      <c r="E200" s="97">
        <v>-29315.57</v>
      </c>
    </row>
    <row r="201" spans="1:5" ht="14.4" x14ac:dyDescent="0.25">
      <c r="A201" s="85"/>
      <c r="B201" s="85"/>
      <c r="C201" s="85"/>
      <c r="D201" s="85" t="s">
        <v>69</v>
      </c>
      <c r="E201" s="97">
        <v>-126684.79</v>
      </c>
    </row>
    <row r="202" spans="1:5" ht="14.4" x14ac:dyDescent="0.25">
      <c r="A202" s="85"/>
      <c r="B202" s="85"/>
      <c r="C202" s="85"/>
      <c r="D202" s="85" t="s">
        <v>71</v>
      </c>
      <c r="E202" s="97">
        <v>-9820.1200000000008</v>
      </c>
    </row>
    <row r="203" spans="1:5" ht="14.4" x14ac:dyDescent="0.25">
      <c r="A203" s="85"/>
      <c r="B203" s="85"/>
      <c r="C203" s="85"/>
      <c r="D203" s="85" t="s">
        <v>73</v>
      </c>
      <c r="E203" s="97">
        <v>-12189.66</v>
      </c>
    </row>
    <row r="204" spans="1:5" ht="14.4" x14ac:dyDescent="0.25">
      <c r="A204" s="85"/>
      <c r="B204" s="85"/>
      <c r="C204" s="85"/>
      <c r="D204" s="85" t="s">
        <v>74</v>
      </c>
      <c r="E204" s="97">
        <v>-4484.8500000000004</v>
      </c>
    </row>
    <row r="205" spans="1:5" ht="14.4" x14ac:dyDescent="0.25">
      <c r="A205" s="85"/>
      <c r="B205" s="85"/>
      <c r="C205" s="85"/>
      <c r="D205" s="85" t="s">
        <v>75</v>
      </c>
      <c r="E205" s="97">
        <v>-748.26</v>
      </c>
    </row>
    <row r="206" spans="1:5" ht="14.4" x14ac:dyDescent="0.25">
      <c r="A206" s="85"/>
      <c r="B206" s="85"/>
      <c r="C206" s="85"/>
      <c r="D206" s="85" t="s">
        <v>76</v>
      </c>
      <c r="E206" s="97">
        <v>2968.73</v>
      </c>
    </row>
    <row r="207" spans="1:5" ht="14.4" x14ac:dyDescent="0.25">
      <c r="A207" s="85"/>
      <c r="B207" s="85"/>
      <c r="C207" s="85"/>
      <c r="D207" s="85" t="s">
        <v>118</v>
      </c>
      <c r="E207" s="97">
        <v>13526.58</v>
      </c>
    </row>
    <row r="208" spans="1:5" ht="14.4" x14ac:dyDescent="0.25">
      <c r="A208" s="85"/>
      <c r="B208" s="85"/>
      <c r="C208" s="85"/>
      <c r="D208" s="85" t="s">
        <v>113</v>
      </c>
      <c r="E208" s="97">
        <v>514.07000000000005</v>
      </c>
    </row>
    <row r="209" spans="1:5" ht="14.4" x14ac:dyDescent="0.25">
      <c r="A209" s="85"/>
      <c r="B209" s="85"/>
      <c r="C209" s="85"/>
      <c r="D209" s="96" t="s">
        <v>59</v>
      </c>
      <c r="E209" s="98">
        <v>-884363.28</v>
      </c>
    </row>
    <row r="210" spans="1:5" ht="14.4" x14ac:dyDescent="0.25">
      <c r="A210" s="85"/>
      <c r="B210" s="85"/>
      <c r="C210" s="85"/>
      <c r="D210" s="96"/>
      <c r="E210" s="98"/>
    </row>
    <row r="211" spans="1:5" ht="14.4" x14ac:dyDescent="0.25">
      <c r="A211" s="85"/>
      <c r="B211" s="85"/>
      <c r="C211" s="85"/>
      <c r="D211" s="85" t="s">
        <v>78</v>
      </c>
      <c r="E211" s="98"/>
    </row>
    <row r="212" spans="1:5" ht="14.4" x14ac:dyDescent="0.25">
      <c r="A212" s="85"/>
      <c r="B212" s="85"/>
      <c r="D212" s="85" t="s">
        <v>119</v>
      </c>
      <c r="E212" s="97">
        <v>-81.16</v>
      </c>
    </row>
    <row r="213" spans="1:5" ht="14.4" x14ac:dyDescent="0.25">
      <c r="A213" s="85"/>
      <c r="B213" s="85"/>
      <c r="C213" s="85"/>
      <c r="D213" s="85" t="s">
        <v>80</v>
      </c>
      <c r="E213" s="97">
        <v>-1114.21</v>
      </c>
    </row>
    <row r="214" spans="1:5" ht="14.4" x14ac:dyDescent="0.25">
      <c r="A214" s="85"/>
      <c r="B214" s="85"/>
      <c r="C214" s="85"/>
      <c r="D214" s="85" t="s">
        <v>81</v>
      </c>
      <c r="E214" s="97">
        <v>-14539.24</v>
      </c>
    </row>
    <row r="215" spans="1:5" ht="14.4" x14ac:dyDescent="0.25">
      <c r="A215" s="85"/>
      <c r="B215" s="85"/>
      <c r="C215" s="85"/>
      <c r="D215" s="85" t="s">
        <v>82</v>
      </c>
      <c r="E215" s="97">
        <v>-65739.63</v>
      </c>
    </row>
    <row r="216" spans="1:5" ht="14.4" x14ac:dyDescent="0.25">
      <c r="A216" s="85"/>
      <c r="B216" s="85"/>
      <c r="C216" s="85"/>
      <c r="D216" s="85" t="s">
        <v>114</v>
      </c>
      <c r="E216" s="97">
        <v>-281.45999999999998</v>
      </c>
    </row>
    <row r="217" spans="1:5" ht="14.4" x14ac:dyDescent="0.25">
      <c r="A217" s="85"/>
      <c r="B217" s="85"/>
      <c r="C217" s="85"/>
      <c r="D217" s="85" t="s">
        <v>83</v>
      </c>
      <c r="E217" s="97">
        <v>-3817.5</v>
      </c>
    </row>
    <row r="218" spans="1:5" ht="14.4" x14ac:dyDescent="0.25">
      <c r="A218" s="85"/>
      <c r="B218" s="85"/>
      <c r="C218" s="85"/>
      <c r="D218" s="85" t="s">
        <v>84</v>
      </c>
      <c r="E218" s="97">
        <v>-113925.03</v>
      </c>
    </row>
    <row r="219" spans="1:5" ht="14.4" x14ac:dyDescent="0.25">
      <c r="A219" s="85"/>
      <c r="B219" s="85"/>
      <c r="C219" s="85"/>
      <c r="D219" s="85" t="s">
        <v>85</v>
      </c>
      <c r="E219" s="97">
        <v>-408.93</v>
      </c>
    </row>
    <row r="220" spans="1:5" ht="14.4" x14ac:dyDescent="0.25">
      <c r="A220" s="85"/>
      <c r="B220" s="85"/>
      <c r="C220" s="85"/>
      <c r="D220" s="85" t="s">
        <v>86</v>
      </c>
      <c r="E220" s="97">
        <v>-330.03</v>
      </c>
    </row>
    <row r="221" spans="1:5" ht="14.4" x14ac:dyDescent="0.25">
      <c r="A221" s="85"/>
      <c r="B221" s="85"/>
      <c r="C221" s="85"/>
      <c r="D221" s="85" t="s">
        <v>120</v>
      </c>
      <c r="E221" s="97">
        <v>-109.09</v>
      </c>
    </row>
    <row r="222" spans="1:5" ht="14.4" x14ac:dyDescent="0.25">
      <c r="A222" s="85"/>
      <c r="B222" s="85"/>
      <c r="C222" s="85"/>
      <c r="D222" s="85" t="s">
        <v>89</v>
      </c>
      <c r="E222" s="97">
        <v>-223.6</v>
      </c>
    </row>
    <row r="223" spans="1:5" ht="14.4" x14ac:dyDescent="0.25">
      <c r="A223" s="85"/>
      <c r="B223" s="85"/>
      <c r="C223" s="85"/>
      <c r="D223" s="96" t="s">
        <v>78</v>
      </c>
      <c r="E223" s="98">
        <v>-200569.88</v>
      </c>
    </row>
    <row r="224" spans="1:5" ht="14.4" x14ac:dyDescent="0.25">
      <c r="A224" s="85"/>
      <c r="B224" s="85"/>
      <c r="C224" s="85"/>
      <c r="D224" s="85"/>
      <c r="E224" s="97"/>
    </row>
    <row r="225" spans="1:5" ht="14.4" x14ac:dyDescent="0.25">
      <c r="A225" s="85"/>
      <c r="B225" s="85"/>
      <c r="C225" s="85"/>
      <c r="D225" s="85" t="s">
        <v>90</v>
      </c>
      <c r="E225" s="97"/>
    </row>
    <row r="226" spans="1:5" ht="14.4" x14ac:dyDescent="0.25">
      <c r="A226" s="85"/>
      <c r="B226" s="85"/>
      <c r="D226" s="85" t="s">
        <v>91</v>
      </c>
      <c r="E226" s="97">
        <v>-609.38</v>
      </c>
    </row>
    <row r="227" spans="1:5" ht="14.4" x14ac:dyDescent="0.25">
      <c r="A227" s="85"/>
      <c r="B227" s="85"/>
      <c r="C227" s="85"/>
      <c r="D227" s="85" t="s">
        <v>92</v>
      </c>
      <c r="E227" s="97">
        <v>-878.82</v>
      </c>
    </row>
    <row r="228" spans="1:5" ht="14.4" x14ac:dyDescent="0.25">
      <c r="A228" s="85"/>
      <c r="B228" s="85"/>
      <c r="C228" s="85"/>
      <c r="D228" s="85" t="s">
        <v>116</v>
      </c>
      <c r="E228" s="97">
        <v>-908.42</v>
      </c>
    </row>
    <row r="229" spans="1:5" ht="14.4" x14ac:dyDescent="0.25">
      <c r="A229" s="85"/>
      <c r="B229" s="85"/>
      <c r="C229" s="85"/>
      <c r="D229" s="85" t="s">
        <v>93</v>
      </c>
      <c r="E229" s="97">
        <v>-11603.09</v>
      </c>
    </row>
    <row r="230" spans="1:5" ht="14.4" x14ac:dyDescent="0.25">
      <c r="A230" s="85"/>
      <c r="B230" s="85"/>
      <c r="C230" s="85"/>
      <c r="D230" s="85" t="s">
        <v>94</v>
      </c>
      <c r="E230" s="97">
        <v>-1548.5</v>
      </c>
    </row>
    <row r="231" spans="1:5" ht="14.4" x14ac:dyDescent="0.25">
      <c r="A231" s="85"/>
      <c r="B231" s="85"/>
      <c r="C231" s="85"/>
      <c r="D231" s="85" t="s">
        <v>95</v>
      </c>
      <c r="E231" s="97">
        <v>-3776.64</v>
      </c>
    </row>
    <row r="232" spans="1:5" ht="14.4" x14ac:dyDescent="0.25">
      <c r="A232" s="85"/>
      <c r="B232" s="85"/>
      <c r="C232" s="85"/>
      <c r="D232" s="85" t="s">
        <v>96</v>
      </c>
      <c r="E232" s="97">
        <v>-3869.12</v>
      </c>
    </row>
    <row r="233" spans="1:5" ht="14.4" x14ac:dyDescent="0.25">
      <c r="A233" s="85"/>
      <c r="B233" s="85"/>
      <c r="C233" s="85"/>
      <c r="D233" s="85" t="s">
        <v>98</v>
      </c>
      <c r="E233" s="97">
        <v>-12.38</v>
      </c>
    </row>
    <row r="234" spans="1:5" ht="14.4" x14ac:dyDescent="0.25">
      <c r="A234" s="85"/>
      <c r="B234" s="85"/>
      <c r="C234" s="85"/>
      <c r="D234" s="85" t="s">
        <v>100</v>
      </c>
      <c r="E234" s="97">
        <v>-1559.23</v>
      </c>
    </row>
    <row r="235" spans="1:5" ht="14.4" x14ac:dyDescent="0.25">
      <c r="A235" s="85"/>
      <c r="B235" s="85"/>
      <c r="C235" s="85"/>
      <c r="D235" s="85" t="s">
        <v>101</v>
      </c>
      <c r="E235" s="97">
        <v>-31.27</v>
      </c>
    </row>
    <row r="236" spans="1:5" ht="14.4" x14ac:dyDescent="0.25">
      <c r="A236" s="85"/>
      <c r="B236" s="85"/>
      <c r="C236" s="85"/>
      <c r="D236" s="85" t="s">
        <v>102</v>
      </c>
      <c r="E236" s="97">
        <v>-330</v>
      </c>
    </row>
    <row r="237" spans="1:5" ht="14.4" x14ac:dyDescent="0.25">
      <c r="A237" s="85"/>
      <c r="B237" s="85"/>
      <c r="C237" s="85"/>
      <c r="D237" s="96" t="s">
        <v>90</v>
      </c>
      <c r="E237" s="98">
        <v>-25126.85</v>
      </c>
    </row>
    <row r="238" spans="1:5" ht="14.4" x14ac:dyDescent="0.25">
      <c r="A238" s="85"/>
      <c r="B238" s="85"/>
      <c r="C238" s="85"/>
      <c r="D238" s="96"/>
      <c r="E238" s="98"/>
    </row>
    <row r="239" spans="1:5" ht="14.4" x14ac:dyDescent="0.25">
      <c r="A239" s="85"/>
      <c r="B239" s="85"/>
      <c r="C239" s="85"/>
      <c r="D239" s="85" t="s">
        <v>103</v>
      </c>
      <c r="E239" s="98"/>
    </row>
    <row r="240" spans="1:5" ht="14.4" x14ac:dyDescent="0.25">
      <c r="A240" s="85"/>
      <c r="B240" s="85"/>
      <c r="D240" s="85" t="s">
        <v>104</v>
      </c>
      <c r="E240" s="97">
        <v>-2068.52</v>
      </c>
    </row>
    <row r="241" spans="1:5" ht="14.4" x14ac:dyDescent="0.25">
      <c r="A241" s="85"/>
      <c r="B241" s="85"/>
      <c r="C241" s="85"/>
      <c r="D241" s="85" t="s">
        <v>105</v>
      </c>
      <c r="E241" s="97">
        <v>-342.8</v>
      </c>
    </row>
    <row r="242" spans="1:5" ht="14.4" x14ac:dyDescent="0.25">
      <c r="A242" s="85"/>
      <c r="B242" s="85"/>
      <c r="C242" s="85"/>
      <c r="D242" s="85" t="s">
        <v>117</v>
      </c>
      <c r="E242" s="97">
        <v>-962.54</v>
      </c>
    </row>
    <row r="243" spans="1:5" ht="14.4" x14ac:dyDescent="0.25">
      <c r="A243" s="85"/>
      <c r="B243" s="85"/>
      <c r="C243" s="85"/>
      <c r="D243" s="85" t="s">
        <v>121</v>
      </c>
      <c r="E243" s="97">
        <v>-0.56999999999999995</v>
      </c>
    </row>
    <row r="244" spans="1:5" ht="14.4" x14ac:dyDescent="0.25">
      <c r="A244" s="85"/>
      <c r="B244" s="85"/>
      <c r="C244" s="85"/>
      <c r="D244" s="96" t="s">
        <v>103</v>
      </c>
      <c r="E244" s="98">
        <v>-3374.43</v>
      </c>
    </row>
    <row r="245" spans="1:5" ht="14.4" x14ac:dyDescent="0.25">
      <c r="A245" s="85"/>
      <c r="B245" s="85"/>
      <c r="C245" s="85"/>
      <c r="D245" s="96"/>
      <c r="E245" s="98"/>
    </row>
    <row r="246" spans="1:5" ht="14.4" x14ac:dyDescent="0.25">
      <c r="A246" s="85"/>
      <c r="B246" s="85"/>
      <c r="C246" s="85"/>
      <c r="D246" s="85" t="s">
        <v>107</v>
      </c>
      <c r="E246" s="98"/>
    </row>
    <row r="247" spans="1:5" ht="14.4" x14ac:dyDescent="0.25">
      <c r="A247" s="85"/>
      <c r="B247" s="85"/>
      <c r="D247" s="85" t="s">
        <v>108</v>
      </c>
      <c r="E247" s="97">
        <v>-137634.10581000001</v>
      </c>
    </row>
    <row r="248" spans="1:5" ht="14.4" x14ac:dyDescent="0.25">
      <c r="A248" s="85"/>
      <c r="B248" s="85"/>
      <c r="C248" s="85"/>
      <c r="D248" s="96" t="s">
        <v>107</v>
      </c>
      <c r="E248" s="98">
        <v>-137634.10581000001</v>
      </c>
    </row>
    <row r="249" spans="1:5" ht="14.4" x14ac:dyDescent="0.25">
      <c r="A249" s="85"/>
      <c r="B249" s="85"/>
      <c r="D249" s="85" t="s">
        <v>57</v>
      </c>
      <c r="E249" s="97">
        <v>-1251068.54581</v>
      </c>
    </row>
    <row r="250" spans="1:5" ht="14.4" x14ac:dyDescent="0.25">
      <c r="A250" s="85"/>
      <c r="C250" s="85"/>
      <c r="D250" s="85" t="s">
        <v>109</v>
      </c>
      <c r="E250" s="97">
        <v>-1250072.2056100001</v>
      </c>
    </row>
    <row r="251" spans="1:5" ht="14.4" x14ac:dyDescent="0.25">
      <c r="A251" s="85"/>
      <c r="C251" s="85"/>
      <c r="D251" s="85"/>
      <c r="E251" s="97"/>
    </row>
    <row r="252" spans="1:5" ht="14.4" x14ac:dyDescent="0.25">
      <c r="A252" s="85"/>
      <c r="C252" s="85"/>
      <c r="D252" s="85"/>
      <c r="E252" s="97"/>
    </row>
    <row r="253" spans="1:5" ht="14.4" x14ac:dyDescent="0.25">
      <c r="A253" s="85"/>
      <c r="C253" s="85"/>
      <c r="D253" s="85"/>
      <c r="E253" s="97"/>
    </row>
    <row r="254" spans="1:5" ht="14.4" x14ac:dyDescent="0.25">
      <c r="A254" s="85"/>
      <c r="C254" s="85"/>
      <c r="D254" s="85"/>
      <c r="E254" s="97"/>
    </row>
    <row r="255" spans="1:5" ht="14.4" x14ac:dyDescent="0.25">
      <c r="A255" s="85"/>
      <c r="C255" s="85"/>
      <c r="D255" s="85"/>
      <c r="E255" s="97"/>
    </row>
    <row r="256" spans="1:5" ht="14.4" x14ac:dyDescent="0.25">
      <c r="A256" s="85"/>
      <c r="C256" s="85"/>
      <c r="D256" s="85"/>
      <c r="E256" s="97"/>
    </row>
    <row r="257" spans="1:5" ht="14.4" x14ac:dyDescent="0.25">
      <c r="A257" s="93"/>
      <c r="B257" s="100"/>
      <c r="C257" s="93"/>
      <c r="D257" s="93" t="s">
        <v>27</v>
      </c>
      <c r="E257" s="99"/>
    </row>
    <row r="258" spans="1:5" ht="14.4" x14ac:dyDescent="0.25">
      <c r="A258" s="85"/>
      <c r="C258" s="85"/>
      <c r="D258" s="96" t="s">
        <v>51</v>
      </c>
      <c r="E258" s="97"/>
    </row>
    <row r="259" spans="1:5" ht="14.4" x14ac:dyDescent="0.25">
      <c r="C259" s="85" t="s">
        <v>50</v>
      </c>
      <c r="D259" s="85" t="s">
        <v>122</v>
      </c>
      <c r="E259" s="97">
        <v>463.16</v>
      </c>
    </row>
    <row r="260" spans="1:5" ht="14.4" x14ac:dyDescent="0.25">
      <c r="A260" s="85"/>
      <c r="B260" s="85"/>
      <c r="C260" s="85"/>
      <c r="D260" s="85" t="s">
        <v>50</v>
      </c>
      <c r="E260" s="97">
        <v>463.16</v>
      </c>
    </row>
    <row r="261" spans="1:5" ht="14.4" x14ac:dyDescent="0.25">
      <c r="A261" s="85"/>
      <c r="B261" s="85"/>
      <c r="C261" s="85" t="s">
        <v>53</v>
      </c>
      <c r="D261" s="85" t="s">
        <v>54</v>
      </c>
      <c r="E261" s="97">
        <v>46.22</v>
      </c>
    </row>
    <row r="262" spans="1:5" ht="14.4" x14ac:dyDescent="0.25">
      <c r="A262" s="85"/>
      <c r="B262" s="85"/>
      <c r="C262" s="85"/>
      <c r="D262" s="85" t="s">
        <v>123</v>
      </c>
      <c r="E262" s="97">
        <v>241.23</v>
      </c>
    </row>
    <row r="263" spans="1:5" ht="14.4" x14ac:dyDescent="0.25">
      <c r="A263" s="85"/>
      <c r="B263" s="85"/>
      <c r="C263" s="85"/>
      <c r="D263" s="85" t="s">
        <v>53</v>
      </c>
      <c r="E263" s="97">
        <v>287.45</v>
      </c>
    </row>
    <row r="264" spans="1:5" ht="14.4" x14ac:dyDescent="0.25">
      <c r="A264" s="85"/>
      <c r="B264" s="85"/>
      <c r="C264" s="85" t="s">
        <v>55</v>
      </c>
      <c r="D264" s="85" t="s">
        <v>56</v>
      </c>
      <c r="E264" s="97">
        <v>51.233400000000003</v>
      </c>
    </row>
    <row r="265" spans="1:5" ht="14.4" x14ac:dyDescent="0.25">
      <c r="A265" s="85"/>
      <c r="B265" s="85"/>
      <c r="C265" s="85"/>
      <c r="D265" s="85" t="s">
        <v>55</v>
      </c>
      <c r="E265" s="97">
        <v>51.233400000000003</v>
      </c>
    </row>
    <row r="266" spans="1:5" ht="14.4" x14ac:dyDescent="0.25">
      <c r="A266" s="85"/>
      <c r="B266" s="85"/>
      <c r="D266" s="96" t="s">
        <v>51</v>
      </c>
      <c r="E266" s="98">
        <v>801.84339999999997</v>
      </c>
    </row>
    <row r="267" spans="1:5" ht="14.4" x14ac:dyDescent="0.25">
      <c r="A267" s="85"/>
      <c r="B267" s="85"/>
      <c r="D267" s="96"/>
      <c r="E267" s="98"/>
    </row>
    <row r="268" spans="1:5" ht="14.4" x14ac:dyDescent="0.25">
      <c r="A268" s="85"/>
      <c r="B268" s="85"/>
      <c r="D268" s="96"/>
      <c r="E268" s="98"/>
    </row>
    <row r="269" spans="1:5" ht="14.4" x14ac:dyDescent="0.25">
      <c r="A269" s="85"/>
      <c r="B269" s="85"/>
      <c r="D269" s="96" t="s">
        <v>57</v>
      </c>
      <c r="E269" s="98"/>
    </row>
    <row r="270" spans="1:5" ht="14.4" x14ac:dyDescent="0.25">
      <c r="A270" s="85"/>
      <c r="B270" s="85"/>
      <c r="D270" s="85" t="s">
        <v>59</v>
      </c>
      <c r="E270" s="98"/>
    </row>
    <row r="271" spans="1:5" ht="14.4" x14ac:dyDescent="0.25">
      <c r="A271" s="85"/>
      <c r="D271" s="85" t="s">
        <v>61</v>
      </c>
      <c r="E271" s="97">
        <v>-480908.88</v>
      </c>
    </row>
    <row r="272" spans="1:5" ht="14.4" x14ac:dyDescent="0.25">
      <c r="A272" s="85"/>
      <c r="B272" s="85"/>
      <c r="C272" s="85"/>
      <c r="D272" s="85" t="s">
        <v>63</v>
      </c>
      <c r="E272" s="97">
        <v>-281711.21999999997</v>
      </c>
    </row>
    <row r="273" spans="1:5" ht="14.4" x14ac:dyDescent="0.25">
      <c r="A273" s="85"/>
      <c r="B273" s="85"/>
      <c r="C273" s="85"/>
      <c r="D273" s="85" t="s">
        <v>112</v>
      </c>
      <c r="E273" s="97">
        <v>-2225.5</v>
      </c>
    </row>
    <row r="274" spans="1:5" ht="14.4" x14ac:dyDescent="0.25">
      <c r="A274" s="85"/>
      <c r="B274" s="85"/>
      <c r="C274" s="85"/>
      <c r="D274" s="85" t="s">
        <v>65</v>
      </c>
      <c r="E274" s="97">
        <v>-258478.57</v>
      </c>
    </row>
    <row r="275" spans="1:5" ht="14.4" x14ac:dyDescent="0.25">
      <c r="A275" s="85"/>
      <c r="B275" s="85"/>
      <c r="C275" s="85"/>
      <c r="D275" s="85" t="s">
        <v>67</v>
      </c>
      <c r="E275" s="97">
        <v>-39088.379999999997</v>
      </c>
    </row>
    <row r="276" spans="1:5" ht="14.4" x14ac:dyDescent="0.25">
      <c r="A276" s="85"/>
      <c r="B276" s="85"/>
      <c r="C276" s="85"/>
      <c r="D276" s="85" t="s">
        <v>124</v>
      </c>
      <c r="E276" s="97">
        <v>-211.36</v>
      </c>
    </row>
    <row r="277" spans="1:5" ht="14.4" x14ac:dyDescent="0.25">
      <c r="A277" s="85"/>
      <c r="B277" s="85"/>
      <c r="C277" s="85"/>
      <c r="D277" s="85" t="s">
        <v>69</v>
      </c>
      <c r="E277" s="97">
        <v>-175915.05</v>
      </c>
    </row>
    <row r="278" spans="1:5" ht="14.4" x14ac:dyDescent="0.25">
      <c r="A278" s="85"/>
      <c r="B278" s="85"/>
      <c r="C278" s="85"/>
      <c r="D278" s="85" t="s">
        <v>71</v>
      </c>
      <c r="E278" s="97">
        <v>-14003.59</v>
      </c>
    </row>
    <row r="279" spans="1:5" ht="14.4" x14ac:dyDescent="0.25">
      <c r="A279" s="85"/>
      <c r="B279" s="85"/>
      <c r="C279" s="85"/>
      <c r="D279" s="85" t="s">
        <v>73</v>
      </c>
      <c r="E279" s="97">
        <v>-17776.03</v>
      </c>
    </row>
    <row r="280" spans="1:5" ht="14.4" x14ac:dyDescent="0.25">
      <c r="A280" s="85"/>
      <c r="B280" s="85"/>
      <c r="C280" s="85"/>
      <c r="D280" s="85" t="s">
        <v>74</v>
      </c>
      <c r="E280" s="97">
        <v>-6375.7</v>
      </c>
    </row>
    <row r="281" spans="1:5" ht="14.4" x14ac:dyDescent="0.25">
      <c r="A281" s="85"/>
      <c r="B281" s="85"/>
      <c r="C281" s="85"/>
      <c r="D281" s="85" t="s">
        <v>75</v>
      </c>
      <c r="E281" s="97">
        <v>-1062.42</v>
      </c>
    </row>
    <row r="282" spans="1:5" ht="14.4" x14ac:dyDescent="0.25">
      <c r="A282" s="85"/>
      <c r="B282" s="85"/>
      <c r="C282" s="85"/>
      <c r="D282" s="85" t="s">
        <v>76</v>
      </c>
      <c r="E282" s="97">
        <v>2361.38</v>
      </c>
    </row>
    <row r="283" spans="1:5" ht="14.4" x14ac:dyDescent="0.25">
      <c r="A283" s="85"/>
      <c r="B283" s="85"/>
      <c r="C283" s="85"/>
      <c r="D283" s="85" t="s">
        <v>77</v>
      </c>
      <c r="E283" s="97">
        <v>3968.67</v>
      </c>
    </row>
    <row r="284" spans="1:5" ht="14.4" x14ac:dyDescent="0.25">
      <c r="A284" s="85"/>
      <c r="B284" s="85"/>
      <c r="C284" s="85"/>
      <c r="D284" s="96" t="s">
        <v>59</v>
      </c>
      <c r="E284" s="98">
        <v>-1271426.6499999999</v>
      </c>
    </row>
    <row r="285" spans="1:5" ht="14.4" x14ac:dyDescent="0.25">
      <c r="A285" s="85"/>
      <c r="B285" s="85"/>
      <c r="C285" s="85"/>
      <c r="D285" s="96"/>
      <c r="E285" s="98"/>
    </row>
    <row r="286" spans="1:5" ht="14.4" x14ac:dyDescent="0.25">
      <c r="A286" s="85"/>
      <c r="B286" s="85"/>
      <c r="C286" s="85"/>
      <c r="D286" s="85" t="s">
        <v>78</v>
      </c>
      <c r="E286" s="98"/>
    </row>
    <row r="287" spans="1:5" ht="14.4" x14ac:dyDescent="0.25">
      <c r="A287" s="85"/>
      <c r="B287" s="85"/>
      <c r="D287" s="85" t="s">
        <v>119</v>
      </c>
      <c r="E287" s="97">
        <v>-146.27000000000001</v>
      </c>
    </row>
    <row r="288" spans="1:5" ht="14.4" x14ac:dyDescent="0.25">
      <c r="A288" s="85"/>
      <c r="B288" s="85"/>
      <c r="C288" s="85"/>
      <c r="D288" s="85" t="s">
        <v>79</v>
      </c>
      <c r="E288" s="97">
        <v>-270</v>
      </c>
    </row>
    <row r="289" spans="1:5" ht="14.4" x14ac:dyDescent="0.25">
      <c r="A289" s="85"/>
      <c r="B289" s="85"/>
      <c r="C289" s="85"/>
      <c r="D289" s="85" t="s">
        <v>80</v>
      </c>
      <c r="E289" s="97">
        <v>-197.24</v>
      </c>
    </row>
    <row r="290" spans="1:5" ht="14.4" x14ac:dyDescent="0.25">
      <c r="A290" s="85"/>
      <c r="B290" s="85"/>
      <c r="C290" s="85"/>
      <c r="D290" s="85" t="s">
        <v>81</v>
      </c>
      <c r="E290" s="97">
        <v>-21769.4</v>
      </c>
    </row>
    <row r="291" spans="1:5" ht="14.4" x14ac:dyDescent="0.25">
      <c r="A291" s="85"/>
      <c r="B291" s="85"/>
      <c r="C291" s="85"/>
      <c r="D291" s="85" t="s">
        <v>82</v>
      </c>
      <c r="E291" s="97">
        <v>-94568.7</v>
      </c>
    </row>
    <row r="292" spans="1:5" ht="14.4" x14ac:dyDescent="0.25">
      <c r="A292" s="85"/>
      <c r="B292" s="85"/>
      <c r="C292" s="85"/>
      <c r="D292" s="85" t="s">
        <v>114</v>
      </c>
      <c r="E292" s="97">
        <v>-319.62</v>
      </c>
    </row>
    <row r="293" spans="1:5" ht="14.4" x14ac:dyDescent="0.25">
      <c r="A293" s="85"/>
      <c r="B293" s="85"/>
      <c r="C293" s="85"/>
      <c r="D293" s="85" t="s">
        <v>83</v>
      </c>
      <c r="E293" s="97">
        <v>-3125.43</v>
      </c>
    </row>
    <row r="294" spans="1:5" ht="14.4" x14ac:dyDescent="0.25">
      <c r="A294" s="85"/>
      <c r="B294" s="85"/>
      <c r="C294" s="85"/>
      <c r="D294" s="85" t="s">
        <v>84</v>
      </c>
      <c r="E294" s="97">
        <v>-171128.65</v>
      </c>
    </row>
    <row r="295" spans="1:5" ht="14.4" x14ac:dyDescent="0.25">
      <c r="A295" s="85"/>
      <c r="B295" s="85"/>
      <c r="C295" s="85"/>
      <c r="D295" s="85" t="s">
        <v>125</v>
      </c>
      <c r="E295" s="97">
        <v>-79</v>
      </c>
    </row>
    <row r="296" spans="1:5" ht="14.4" x14ac:dyDescent="0.25">
      <c r="A296" s="85"/>
      <c r="B296" s="85"/>
      <c r="C296" s="85"/>
      <c r="D296" s="85" t="s">
        <v>85</v>
      </c>
      <c r="E296" s="97">
        <v>-269.95999999999998</v>
      </c>
    </row>
    <row r="297" spans="1:5" ht="14.4" x14ac:dyDescent="0.25">
      <c r="A297" s="85"/>
      <c r="B297" s="85"/>
      <c r="C297" s="85"/>
      <c r="D297" s="85" t="s">
        <v>86</v>
      </c>
      <c r="E297" s="97">
        <v>-6537.1</v>
      </c>
    </row>
    <row r="298" spans="1:5" ht="14.4" x14ac:dyDescent="0.25">
      <c r="A298" s="85"/>
      <c r="B298" s="85"/>
      <c r="C298" s="85"/>
      <c r="D298" s="85" t="s">
        <v>120</v>
      </c>
      <c r="E298" s="97">
        <v>-9.09</v>
      </c>
    </row>
    <row r="299" spans="1:5" ht="14.4" x14ac:dyDescent="0.25">
      <c r="A299" s="85"/>
      <c r="B299" s="85"/>
      <c r="C299" s="85"/>
      <c r="D299" s="85" t="s">
        <v>89</v>
      </c>
      <c r="E299" s="97">
        <v>-7377.57</v>
      </c>
    </row>
    <row r="300" spans="1:5" ht="14.4" x14ac:dyDescent="0.25">
      <c r="A300" s="85"/>
      <c r="B300" s="85"/>
      <c r="C300" s="85"/>
      <c r="D300" s="85" t="s">
        <v>115</v>
      </c>
      <c r="E300" s="97">
        <v>-13.25</v>
      </c>
    </row>
    <row r="301" spans="1:5" ht="14.4" x14ac:dyDescent="0.25">
      <c r="A301" s="85"/>
      <c r="B301" s="85"/>
      <c r="C301" s="85"/>
      <c r="D301" s="96" t="s">
        <v>78</v>
      </c>
      <c r="E301" s="98">
        <v>-305811.28000000003</v>
      </c>
    </row>
    <row r="302" spans="1:5" ht="14.4" x14ac:dyDescent="0.25">
      <c r="A302" s="85"/>
      <c r="B302" s="85"/>
      <c r="C302" s="85"/>
      <c r="D302" s="85"/>
      <c r="E302" s="97"/>
    </row>
    <row r="303" spans="1:5" ht="14.4" x14ac:dyDescent="0.25">
      <c r="A303" s="85"/>
      <c r="B303" s="85"/>
      <c r="C303" s="85"/>
      <c r="D303" s="85" t="s">
        <v>90</v>
      </c>
      <c r="E303" s="97"/>
    </row>
    <row r="304" spans="1:5" ht="14.4" x14ac:dyDescent="0.25">
      <c r="A304" s="85"/>
      <c r="B304" s="85"/>
      <c r="D304" s="85" t="s">
        <v>91</v>
      </c>
      <c r="E304" s="97">
        <v>-904.15</v>
      </c>
    </row>
    <row r="305" spans="1:5" ht="14.4" x14ac:dyDescent="0.25">
      <c r="A305" s="85"/>
      <c r="B305" s="85"/>
      <c r="C305" s="85"/>
      <c r="D305" s="85" t="s">
        <v>92</v>
      </c>
      <c r="E305" s="97">
        <v>-477.36</v>
      </c>
    </row>
    <row r="306" spans="1:5" ht="14.4" x14ac:dyDescent="0.25">
      <c r="A306" s="85"/>
      <c r="B306" s="85"/>
      <c r="C306" s="85"/>
      <c r="D306" s="85" t="s">
        <v>116</v>
      </c>
      <c r="E306" s="97">
        <v>-628.88</v>
      </c>
    </row>
    <row r="307" spans="1:5" ht="14.4" x14ac:dyDescent="0.25">
      <c r="A307" s="85"/>
      <c r="B307" s="85"/>
      <c r="C307" s="85"/>
      <c r="D307" s="85" t="s">
        <v>93</v>
      </c>
      <c r="E307" s="97">
        <v>-57821.13</v>
      </c>
    </row>
    <row r="308" spans="1:5" ht="14.4" x14ac:dyDescent="0.25">
      <c r="A308" s="85"/>
      <c r="B308" s="85"/>
      <c r="C308" s="85"/>
      <c r="D308" s="85" t="s">
        <v>94</v>
      </c>
      <c r="E308" s="97">
        <v>-7335.13</v>
      </c>
    </row>
    <row r="309" spans="1:5" ht="14.4" x14ac:dyDescent="0.25">
      <c r="A309" s="85"/>
      <c r="B309" s="85"/>
      <c r="C309" s="85"/>
      <c r="D309" s="85" t="s">
        <v>95</v>
      </c>
      <c r="E309" s="97">
        <v>-10777.6</v>
      </c>
    </row>
    <row r="310" spans="1:5" ht="14.4" x14ac:dyDescent="0.25">
      <c r="A310" s="85"/>
      <c r="B310" s="85"/>
      <c r="C310" s="85"/>
      <c r="D310" s="85" t="s">
        <v>96</v>
      </c>
      <c r="E310" s="97">
        <v>-7439.09</v>
      </c>
    </row>
    <row r="311" spans="1:5" ht="14.4" x14ac:dyDescent="0.25">
      <c r="A311" s="85"/>
      <c r="B311" s="85"/>
      <c r="C311" s="85"/>
      <c r="D311" s="85" t="s">
        <v>97</v>
      </c>
      <c r="E311" s="97">
        <v>-679.84</v>
      </c>
    </row>
    <row r="312" spans="1:5" ht="14.4" x14ac:dyDescent="0.25">
      <c r="A312" s="85"/>
      <c r="B312" s="85"/>
      <c r="C312" s="85"/>
      <c r="D312" s="85" t="s">
        <v>98</v>
      </c>
      <c r="E312" s="97">
        <v>-571.15</v>
      </c>
    </row>
    <row r="313" spans="1:5" ht="14.4" x14ac:dyDescent="0.25">
      <c r="A313" s="85"/>
      <c r="B313" s="85"/>
      <c r="C313" s="85"/>
      <c r="D313" s="85" t="s">
        <v>100</v>
      </c>
      <c r="E313" s="97">
        <v>-4457.09</v>
      </c>
    </row>
    <row r="314" spans="1:5" ht="14.4" x14ac:dyDescent="0.25">
      <c r="A314" s="85"/>
      <c r="B314" s="85"/>
      <c r="C314" s="85"/>
      <c r="D314" s="85" t="s">
        <v>101</v>
      </c>
      <c r="E314" s="97">
        <v>-54.87</v>
      </c>
    </row>
    <row r="315" spans="1:5" ht="14.4" x14ac:dyDescent="0.25">
      <c r="A315" s="85"/>
      <c r="B315" s="85"/>
      <c r="C315" s="85"/>
      <c r="D315" s="85" t="s">
        <v>102</v>
      </c>
      <c r="E315" s="97">
        <v>-355</v>
      </c>
    </row>
    <row r="316" spans="1:5" ht="14.4" x14ac:dyDescent="0.25">
      <c r="A316" s="85"/>
      <c r="B316" s="85"/>
      <c r="C316" s="85"/>
      <c r="D316" s="96" t="s">
        <v>90</v>
      </c>
      <c r="E316" s="98">
        <v>-91501.29</v>
      </c>
    </row>
    <row r="317" spans="1:5" ht="14.4" x14ac:dyDescent="0.25">
      <c r="A317" s="85"/>
      <c r="B317" s="85"/>
      <c r="C317" s="85"/>
      <c r="E317" s="98"/>
    </row>
    <row r="318" spans="1:5" ht="14.4" x14ac:dyDescent="0.25">
      <c r="A318" s="85"/>
      <c r="B318" s="85"/>
      <c r="C318" s="85"/>
      <c r="D318" s="85" t="s">
        <v>103</v>
      </c>
      <c r="E318" s="98"/>
    </row>
    <row r="319" spans="1:5" ht="14.4" x14ac:dyDescent="0.25">
      <c r="A319" s="85"/>
      <c r="B319" s="85"/>
      <c r="D319" s="85" t="s">
        <v>126</v>
      </c>
      <c r="E319" s="97">
        <v>-679.36</v>
      </c>
    </row>
    <row r="320" spans="1:5" ht="14.4" x14ac:dyDescent="0.25">
      <c r="A320" s="85"/>
      <c r="B320" s="85"/>
      <c r="C320" s="85"/>
      <c r="D320" s="85" t="s">
        <v>104</v>
      </c>
      <c r="E320" s="97">
        <v>-1962.61</v>
      </c>
    </row>
    <row r="321" spans="1:5" ht="14.4" x14ac:dyDescent="0.25">
      <c r="A321" s="85"/>
      <c r="B321" s="85"/>
      <c r="C321" s="85"/>
      <c r="D321" s="85" t="s">
        <v>105</v>
      </c>
      <c r="E321" s="97">
        <v>-494</v>
      </c>
    </row>
    <row r="322" spans="1:5" ht="14.4" x14ac:dyDescent="0.25">
      <c r="A322" s="85"/>
      <c r="B322" s="85"/>
      <c r="C322" s="85"/>
      <c r="D322" s="85" t="s">
        <v>117</v>
      </c>
      <c r="E322" s="97">
        <v>-786.33</v>
      </c>
    </row>
    <row r="323" spans="1:5" ht="14.4" x14ac:dyDescent="0.25">
      <c r="A323" s="85"/>
      <c r="B323" s="85"/>
      <c r="C323" s="85"/>
      <c r="D323" s="96" t="s">
        <v>103</v>
      </c>
      <c r="E323" s="98">
        <v>-3922.3</v>
      </c>
    </row>
    <row r="324" spans="1:5" ht="14.4" x14ac:dyDescent="0.25">
      <c r="A324" s="85"/>
      <c r="B324" s="85"/>
      <c r="C324" s="85"/>
      <c r="D324" s="96"/>
      <c r="E324" s="98"/>
    </row>
    <row r="325" spans="1:5" ht="14.4" x14ac:dyDescent="0.25">
      <c r="A325" s="85"/>
      <c r="B325" s="85"/>
      <c r="C325" s="85"/>
      <c r="D325" s="85" t="s">
        <v>107</v>
      </c>
      <c r="E325" s="98"/>
    </row>
    <row r="326" spans="1:5" ht="14.4" x14ac:dyDescent="0.25">
      <c r="A326" s="85"/>
      <c r="B326" s="85"/>
      <c r="D326" s="85" t="s">
        <v>108</v>
      </c>
      <c r="E326" s="97">
        <v>-194107.84263999999</v>
      </c>
    </row>
    <row r="327" spans="1:5" ht="14.4" x14ac:dyDescent="0.25">
      <c r="A327" s="85"/>
      <c r="B327" s="85"/>
      <c r="C327" s="85"/>
      <c r="D327" s="96" t="s">
        <v>107</v>
      </c>
      <c r="E327" s="98">
        <v>-194107.84263999999</v>
      </c>
    </row>
    <row r="328" spans="1:5" ht="14.4" x14ac:dyDescent="0.25">
      <c r="A328" s="85"/>
      <c r="B328" s="85"/>
      <c r="D328" s="85" t="s">
        <v>57</v>
      </c>
      <c r="E328" s="97">
        <v>-1866769.3626399999</v>
      </c>
    </row>
    <row r="329" spans="1:5" ht="14.4" x14ac:dyDescent="0.25">
      <c r="A329" s="85"/>
      <c r="C329" s="85"/>
      <c r="D329" s="85" t="s">
        <v>109</v>
      </c>
      <c r="E329" s="97">
        <v>-1865967.5192400001</v>
      </c>
    </row>
    <row r="330" spans="1:5" ht="14.4" x14ac:dyDescent="0.25">
      <c r="A330" s="85"/>
      <c r="C330" s="85"/>
      <c r="D330" s="85"/>
      <c r="E330" s="97"/>
    </row>
    <row r="331" spans="1:5" ht="14.4" x14ac:dyDescent="0.25">
      <c r="A331" s="85"/>
      <c r="C331" s="85"/>
      <c r="D331" s="85"/>
      <c r="E331" s="97"/>
    </row>
    <row r="332" spans="1:5" ht="14.4" x14ac:dyDescent="0.25">
      <c r="A332" s="85"/>
      <c r="C332" s="85"/>
      <c r="D332" s="85"/>
      <c r="E332" s="97"/>
    </row>
    <row r="333" spans="1:5" ht="14.4" x14ac:dyDescent="0.25">
      <c r="A333" s="85"/>
      <c r="C333" s="85"/>
      <c r="D333" s="85"/>
      <c r="E333" s="97"/>
    </row>
    <row r="334" spans="1:5" ht="14.4" x14ac:dyDescent="0.25">
      <c r="A334" s="85"/>
      <c r="C334" s="85"/>
      <c r="D334" s="85"/>
      <c r="E334" s="97"/>
    </row>
    <row r="335" spans="1:5" ht="14.4" x14ac:dyDescent="0.25">
      <c r="A335" s="93"/>
      <c r="B335" s="100"/>
      <c r="C335" s="93"/>
      <c r="D335" s="93" t="s">
        <v>28</v>
      </c>
      <c r="E335" s="99"/>
    </row>
    <row r="336" spans="1:5" ht="14.4" x14ac:dyDescent="0.25">
      <c r="A336" s="85"/>
      <c r="C336" s="85"/>
      <c r="D336" s="85" t="s">
        <v>51</v>
      </c>
      <c r="E336" s="97"/>
    </row>
    <row r="337" spans="1:5" ht="14.4" x14ac:dyDescent="0.25">
      <c r="C337" s="85" t="s">
        <v>53</v>
      </c>
      <c r="D337" s="85" t="s">
        <v>54</v>
      </c>
      <c r="E337" s="97">
        <v>764.4</v>
      </c>
    </row>
    <row r="338" spans="1:5" ht="14.4" x14ac:dyDescent="0.25">
      <c r="A338" s="85"/>
      <c r="B338" s="85"/>
      <c r="C338" s="85"/>
      <c r="D338" s="85" t="s">
        <v>53</v>
      </c>
      <c r="E338" s="97">
        <v>764.4</v>
      </c>
    </row>
    <row r="339" spans="1:5" ht="14.4" x14ac:dyDescent="0.25">
      <c r="A339" s="85"/>
      <c r="B339" s="85"/>
      <c r="C339" s="85" t="s">
        <v>55</v>
      </c>
      <c r="D339" s="85" t="s">
        <v>56</v>
      </c>
      <c r="E339" s="97">
        <v>45.630499999999998</v>
      </c>
    </row>
    <row r="340" spans="1:5" ht="14.4" x14ac:dyDescent="0.25">
      <c r="A340" s="85"/>
      <c r="B340" s="85"/>
      <c r="C340" s="85"/>
      <c r="D340" s="85" t="s">
        <v>55</v>
      </c>
      <c r="E340" s="97">
        <v>45.630499999999998</v>
      </c>
    </row>
    <row r="341" spans="1:5" ht="14.4" x14ac:dyDescent="0.25">
      <c r="A341" s="85"/>
      <c r="B341" s="85"/>
      <c r="D341" s="96" t="s">
        <v>51</v>
      </c>
      <c r="E341" s="98">
        <v>810.03049999999996</v>
      </c>
    </row>
    <row r="342" spans="1:5" ht="14.4" x14ac:dyDescent="0.25">
      <c r="A342" s="85"/>
      <c r="B342" s="85"/>
      <c r="D342" s="96"/>
      <c r="E342" s="98"/>
    </row>
    <row r="343" spans="1:5" ht="14.4" x14ac:dyDescent="0.25">
      <c r="A343" s="85"/>
      <c r="B343" s="85"/>
      <c r="D343" s="96"/>
      <c r="E343" s="98"/>
    </row>
    <row r="344" spans="1:5" ht="14.4" x14ac:dyDescent="0.25">
      <c r="A344" s="85"/>
      <c r="B344" s="85"/>
      <c r="D344" s="96" t="s">
        <v>57</v>
      </c>
      <c r="E344" s="98"/>
    </row>
    <row r="345" spans="1:5" ht="14.4" x14ac:dyDescent="0.25">
      <c r="A345" s="85"/>
      <c r="B345" s="85"/>
      <c r="D345" s="85" t="s">
        <v>59</v>
      </c>
      <c r="E345" s="98"/>
    </row>
    <row r="346" spans="1:5" ht="14.4" x14ac:dyDescent="0.25">
      <c r="A346" s="85"/>
      <c r="D346" s="85" t="s">
        <v>61</v>
      </c>
      <c r="E346" s="97">
        <v>-454709.83</v>
      </c>
    </row>
    <row r="347" spans="1:5" ht="14.4" x14ac:dyDescent="0.25">
      <c r="A347" s="85"/>
      <c r="B347" s="85"/>
      <c r="C347" s="85"/>
      <c r="D347" s="85" t="s">
        <v>63</v>
      </c>
      <c r="E347" s="97">
        <v>-238386.59</v>
      </c>
    </row>
    <row r="348" spans="1:5" ht="14.4" x14ac:dyDescent="0.25">
      <c r="A348" s="85"/>
      <c r="B348" s="85"/>
      <c r="C348" s="85"/>
      <c r="D348" s="85" t="s">
        <v>65</v>
      </c>
      <c r="E348" s="97">
        <v>-201509.5</v>
      </c>
    </row>
    <row r="349" spans="1:5" ht="14.4" x14ac:dyDescent="0.25">
      <c r="A349" s="85"/>
      <c r="B349" s="85"/>
      <c r="C349" s="85"/>
      <c r="D349" s="85" t="s">
        <v>67</v>
      </c>
      <c r="E349" s="97">
        <v>-39711.72</v>
      </c>
    </row>
    <row r="350" spans="1:5" ht="14.4" x14ac:dyDescent="0.25">
      <c r="A350" s="85"/>
      <c r="B350" s="85"/>
      <c r="C350" s="85"/>
      <c r="D350" s="85" t="s">
        <v>124</v>
      </c>
      <c r="E350" s="97">
        <v>-119.33</v>
      </c>
    </row>
    <row r="351" spans="1:5" ht="14.4" x14ac:dyDescent="0.25">
      <c r="A351" s="85"/>
      <c r="B351" s="85"/>
      <c r="C351" s="85"/>
      <c r="D351" s="85" t="s">
        <v>69</v>
      </c>
      <c r="E351" s="97">
        <v>-158611.29999999999</v>
      </c>
    </row>
    <row r="352" spans="1:5" ht="14.4" x14ac:dyDescent="0.25">
      <c r="A352" s="85"/>
      <c r="B352" s="85"/>
      <c r="C352" s="85"/>
      <c r="D352" s="85" t="s">
        <v>71</v>
      </c>
      <c r="E352" s="97">
        <v>-12362.88</v>
      </c>
    </row>
    <row r="353" spans="1:5" ht="14.4" x14ac:dyDescent="0.25">
      <c r="A353" s="85"/>
      <c r="B353" s="85"/>
      <c r="C353" s="85"/>
      <c r="D353" s="85" t="s">
        <v>73</v>
      </c>
      <c r="E353" s="97">
        <v>-14276.06</v>
      </c>
    </row>
    <row r="354" spans="1:5" ht="14.4" x14ac:dyDescent="0.25">
      <c r="A354" s="85"/>
      <c r="B354" s="85"/>
      <c r="C354" s="85"/>
      <c r="D354" s="85" t="s">
        <v>74</v>
      </c>
      <c r="E354" s="97">
        <v>-5611.13</v>
      </c>
    </row>
    <row r="355" spans="1:5" ht="14.4" x14ac:dyDescent="0.25">
      <c r="A355" s="85"/>
      <c r="B355" s="85"/>
      <c r="C355" s="85"/>
      <c r="D355" s="85" t="s">
        <v>75</v>
      </c>
      <c r="E355" s="97">
        <v>-935.37</v>
      </c>
    </row>
    <row r="356" spans="1:5" ht="14.4" x14ac:dyDescent="0.25">
      <c r="A356" s="85"/>
      <c r="B356" s="85"/>
      <c r="C356" s="85"/>
      <c r="D356" s="85" t="s">
        <v>76</v>
      </c>
      <c r="E356" s="97">
        <v>4118.1000000000004</v>
      </c>
    </row>
    <row r="357" spans="1:5" ht="14.4" x14ac:dyDescent="0.25">
      <c r="A357" s="85"/>
      <c r="B357" s="85"/>
      <c r="C357" s="85"/>
      <c r="D357" s="85" t="s">
        <v>118</v>
      </c>
      <c r="E357" s="97">
        <v>14493.3</v>
      </c>
    </row>
    <row r="358" spans="1:5" ht="14.4" x14ac:dyDescent="0.25">
      <c r="A358" s="85"/>
      <c r="B358" s="85"/>
      <c r="C358" s="85"/>
      <c r="D358" s="85" t="s">
        <v>113</v>
      </c>
      <c r="E358" s="97">
        <v>393.01</v>
      </c>
    </row>
    <row r="359" spans="1:5" ht="14.4" x14ac:dyDescent="0.25">
      <c r="A359" s="85"/>
      <c r="B359" s="85"/>
      <c r="C359" s="85"/>
      <c r="D359" s="96" t="s">
        <v>59</v>
      </c>
      <c r="E359" s="98">
        <v>-1107229.3</v>
      </c>
    </row>
    <row r="360" spans="1:5" ht="14.4" x14ac:dyDescent="0.25">
      <c r="A360" s="85"/>
      <c r="B360" s="85"/>
      <c r="C360" s="85"/>
      <c r="D360" s="96"/>
      <c r="E360" s="98"/>
    </row>
    <row r="361" spans="1:5" ht="14.4" x14ac:dyDescent="0.25">
      <c r="A361" s="85"/>
      <c r="B361" s="85"/>
      <c r="C361" s="85"/>
      <c r="D361" s="85" t="s">
        <v>78</v>
      </c>
      <c r="E361" s="98"/>
    </row>
    <row r="362" spans="1:5" ht="14.4" x14ac:dyDescent="0.25">
      <c r="A362" s="85"/>
      <c r="B362" s="85"/>
      <c r="D362" s="85" t="s">
        <v>119</v>
      </c>
      <c r="E362" s="97">
        <v>-1994.63</v>
      </c>
    </row>
    <row r="363" spans="1:5" ht="14.4" x14ac:dyDescent="0.25">
      <c r="A363" s="85"/>
      <c r="B363" s="85"/>
      <c r="C363" s="85"/>
      <c r="D363" s="85" t="s">
        <v>79</v>
      </c>
      <c r="E363" s="97">
        <v>-270</v>
      </c>
    </row>
    <row r="364" spans="1:5" ht="14.4" x14ac:dyDescent="0.25">
      <c r="A364" s="85"/>
      <c r="B364" s="85"/>
      <c r="C364" s="85"/>
      <c r="D364" s="85" t="s">
        <v>80</v>
      </c>
      <c r="E364" s="97">
        <v>-97.37</v>
      </c>
    </row>
    <row r="365" spans="1:5" ht="14.4" x14ac:dyDescent="0.25">
      <c r="A365" s="85"/>
      <c r="B365" s="85"/>
      <c r="C365" s="85"/>
      <c r="D365" s="85" t="s">
        <v>81</v>
      </c>
      <c r="E365" s="97">
        <v>-12996.7</v>
      </c>
    </row>
    <row r="366" spans="1:5" ht="14.4" x14ac:dyDescent="0.25">
      <c r="A366" s="85"/>
      <c r="B366" s="85"/>
      <c r="C366" s="85"/>
      <c r="D366" s="85" t="s">
        <v>82</v>
      </c>
      <c r="E366" s="97">
        <v>-95846.18</v>
      </c>
    </row>
    <row r="367" spans="1:5" ht="14.4" x14ac:dyDescent="0.25">
      <c r="A367" s="85"/>
      <c r="B367" s="85"/>
      <c r="C367" s="85"/>
      <c r="D367" s="85" t="s">
        <v>114</v>
      </c>
      <c r="E367" s="97">
        <v>-124.2</v>
      </c>
    </row>
    <row r="368" spans="1:5" ht="14.4" x14ac:dyDescent="0.25">
      <c r="A368" s="85"/>
      <c r="B368" s="85"/>
      <c r="C368" s="85"/>
      <c r="D368" s="85" t="s">
        <v>83</v>
      </c>
      <c r="E368" s="97">
        <v>-7414.73</v>
      </c>
    </row>
    <row r="369" spans="1:5" ht="14.4" x14ac:dyDescent="0.25">
      <c r="A369" s="85"/>
      <c r="B369" s="85"/>
      <c r="C369" s="85"/>
      <c r="D369" s="85" t="s">
        <v>84</v>
      </c>
      <c r="E369" s="97">
        <v>-179975.09</v>
      </c>
    </row>
    <row r="370" spans="1:5" ht="14.4" x14ac:dyDescent="0.25">
      <c r="A370" s="85"/>
      <c r="B370" s="85"/>
      <c r="C370" s="85"/>
      <c r="D370" s="85" t="s">
        <v>85</v>
      </c>
      <c r="E370" s="97">
        <v>-583.62</v>
      </c>
    </row>
    <row r="371" spans="1:5" ht="14.4" x14ac:dyDescent="0.25">
      <c r="A371" s="85"/>
      <c r="B371" s="85"/>
      <c r="C371" s="85"/>
      <c r="D371" s="85" t="s">
        <v>86</v>
      </c>
      <c r="E371" s="97">
        <v>-8680.9699999999993</v>
      </c>
    </row>
    <row r="372" spans="1:5" ht="14.4" x14ac:dyDescent="0.25">
      <c r="A372" s="85"/>
      <c r="B372" s="85"/>
      <c r="C372" s="85"/>
      <c r="D372" s="96" t="s">
        <v>78</v>
      </c>
      <c r="E372" s="98">
        <v>-307983.49</v>
      </c>
    </row>
    <row r="373" spans="1:5" ht="14.4" x14ac:dyDescent="0.25">
      <c r="A373" s="85"/>
      <c r="B373" s="85"/>
      <c r="C373" s="85"/>
      <c r="D373" s="96"/>
      <c r="E373" s="98"/>
    </row>
    <row r="374" spans="1:5" ht="14.4" x14ac:dyDescent="0.25">
      <c r="A374" s="85"/>
      <c r="B374" s="85"/>
      <c r="C374" s="85"/>
      <c r="D374" s="85" t="s">
        <v>90</v>
      </c>
      <c r="E374" s="98"/>
    </row>
    <row r="375" spans="1:5" ht="14.4" x14ac:dyDescent="0.25">
      <c r="A375" s="85"/>
      <c r="B375" s="85"/>
      <c r="D375" s="85" t="s">
        <v>91</v>
      </c>
      <c r="E375" s="97">
        <v>-66.88</v>
      </c>
    </row>
    <row r="376" spans="1:5" ht="14.4" x14ac:dyDescent="0.25">
      <c r="A376" s="85"/>
      <c r="B376" s="85"/>
      <c r="C376" s="85"/>
      <c r="D376" s="85" t="s">
        <v>92</v>
      </c>
      <c r="E376" s="97">
        <v>-418.36</v>
      </c>
    </row>
    <row r="377" spans="1:5" ht="14.4" x14ac:dyDescent="0.25">
      <c r="A377" s="85"/>
      <c r="B377" s="85"/>
      <c r="C377" s="85"/>
      <c r="D377" s="85" t="s">
        <v>116</v>
      </c>
      <c r="E377" s="97">
        <v>-625.66999999999996</v>
      </c>
    </row>
    <row r="378" spans="1:5" ht="14.4" x14ac:dyDescent="0.25">
      <c r="A378" s="85"/>
      <c r="B378" s="85"/>
      <c r="C378" s="85"/>
      <c r="D378" s="85" t="s">
        <v>93</v>
      </c>
      <c r="E378" s="97">
        <v>-15093.45</v>
      </c>
    </row>
    <row r="379" spans="1:5" ht="14.4" x14ac:dyDescent="0.25">
      <c r="A379" s="85"/>
      <c r="B379" s="85"/>
      <c r="C379" s="85"/>
      <c r="D379" s="85" t="s">
        <v>94</v>
      </c>
      <c r="E379" s="97">
        <v>-2767.69</v>
      </c>
    </row>
    <row r="380" spans="1:5" ht="14.4" x14ac:dyDescent="0.25">
      <c r="A380" s="85"/>
      <c r="B380" s="85"/>
      <c r="C380" s="85"/>
      <c r="D380" s="85" t="s">
        <v>95</v>
      </c>
      <c r="E380" s="97">
        <v>-3041.52</v>
      </c>
    </row>
    <row r="381" spans="1:5" ht="14.4" x14ac:dyDescent="0.25">
      <c r="A381" s="85"/>
      <c r="B381" s="85"/>
      <c r="C381" s="85"/>
      <c r="D381" s="85" t="s">
        <v>96</v>
      </c>
      <c r="E381" s="97">
        <v>-1881.9</v>
      </c>
    </row>
    <row r="382" spans="1:5" ht="14.4" x14ac:dyDescent="0.25">
      <c r="A382" s="85"/>
      <c r="B382" s="85"/>
      <c r="C382" s="85"/>
      <c r="D382" s="85" t="s">
        <v>98</v>
      </c>
      <c r="E382" s="97">
        <v>-335.45</v>
      </c>
    </row>
    <row r="383" spans="1:5" ht="14.4" x14ac:dyDescent="0.25">
      <c r="A383" s="85"/>
      <c r="B383" s="85"/>
      <c r="C383" s="85"/>
      <c r="D383" s="85" t="s">
        <v>100</v>
      </c>
      <c r="E383" s="97">
        <v>-734.78</v>
      </c>
    </row>
    <row r="384" spans="1:5" ht="14.4" x14ac:dyDescent="0.25">
      <c r="A384" s="85"/>
      <c r="B384" s="85"/>
      <c r="C384" s="85"/>
      <c r="D384" s="85" t="s">
        <v>101</v>
      </c>
      <c r="E384" s="97">
        <v>-21.41</v>
      </c>
    </row>
    <row r="385" spans="1:5" ht="14.4" x14ac:dyDescent="0.25">
      <c r="A385" s="85"/>
      <c r="B385" s="85"/>
      <c r="C385" s="85"/>
      <c r="D385" s="85" t="s">
        <v>102</v>
      </c>
      <c r="E385" s="97">
        <v>-408.56</v>
      </c>
    </row>
    <row r="386" spans="1:5" ht="14.4" x14ac:dyDescent="0.25">
      <c r="A386" s="85"/>
      <c r="B386" s="85"/>
      <c r="C386" s="85"/>
      <c r="D386" s="96" t="s">
        <v>90</v>
      </c>
      <c r="E386" s="98">
        <v>-25395.67</v>
      </c>
    </row>
    <row r="387" spans="1:5" ht="14.4" x14ac:dyDescent="0.25">
      <c r="A387" s="85"/>
      <c r="B387" s="85"/>
      <c r="C387" s="85"/>
      <c r="D387" s="96"/>
      <c r="E387" s="98"/>
    </row>
    <row r="388" spans="1:5" ht="14.4" x14ac:dyDescent="0.25">
      <c r="A388" s="85"/>
      <c r="B388" s="85"/>
      <c r="C388" s="85"/>
      <c r="D388" s="85" t="s">
        <v>103</v>
      </c>
      <c r="E388" s="98"/>
    </row>
    <row r="389" spans="1:5" ht="14.4" x14ac:dyDescent="0.25">
      <c r="A389" s="85"/>
      <c r="B389" s="85"/>
      <c r="D389" s="85" t="s">
        <v>104</v>
      </c>
      <c r="E389" s="97">
        <v>-1475.84</v>
      </c>
    </row>
    <row r="390" spans="1:5" ht="14.4" x14ac:dyDescent="0.25">
      <c r="A390" s="85"/>
      <c r="B390" s="85"/>
      <c r="C390" s="85"/>
      <c r="D390" s="85" t="s">
        <v>105</v>
      </c>
      <c r="E390" s="97">
        <v>-244.9</v>
      </c>
    </row>
    <row r="391" spans="1:5" ht="14.4" x14ac:dyDescent="0.25">
      <c r="A391" s="85"/>
      <c r="B391" s="85"/>
      <c r="C391" s="85"/>
      <c r="D391" s="85" t="s">
        <v>117</v>
      </c>
      <c r="E391" s="97">
        <v>-664.41</v>
      </c>
    </row>
    <row r="392" spans="1:5" ht="14.4" x14ac:dyDescent="0.25">
      <c r="A392" s="85"/>
      <c r="B392" s="85"/>
      <c r="C392" s="85"/>
      <c r="D392" s="96" t="s">
        <v>103</v>
      </c>
      <c r="E392" s="98">
        <v>-2385.15</v>
      </c>
    </row>
    <row r="393" spans="1:5" ht="14.4" x14ac:dyDescent="0.25">
      <c r="A393" s="85"/>
      <c r="B393" s="85"/>
      <c r="C393" s="85"/>
      <c r="D393" s="96"/>
      <c r="E393" s="98"/>
    </row>
    <row r="394" spans="1:5" ht="14.4" x14ac:dyDescent="0.25">
      <c r="A394" s="85"/>
      <c r="B394" s="85"/>
      <c r="C394" s="85"/>
      <c r="D394" s="85" t="s">
        <v>107</v>
      </c>
      <c r="E394" s="98"/>
    </row>
    <row r="395" spans="1:5" ht="14.4" x14ac:dyDescent="0.25">
      <c r="A395" s="85"/>
      <c r="B395" s="85"/>
      <c r="D395" s="85" t="s">
        <v>108</v>
      </c>
      <c r="E395" s="97">
        <v>-172825.29259999999</v>
      </c>
    </row>
    <row r="396" spans="1:5" ht="14.4" x14ac:dyDescent="0.25">
      <c r="A396" s="85"/>
      <c r="B396" s="85"/>
      <c r="C396" s="85"/>
      <c r="D396" s="96" t="s">
        <v>107</v>
      </c>
      <c r="E396" s="98">
        <v>-172825.29259999999</v>
      </c>
    </row>
    <row r="397" spans="1:5" ht="14.4" x14ac:dyDescent="0.25">
      <c r="A397" s="85"/>
      <c r="B397" s="85"/>
      <c r="D397" s="85" t="s">
        <v>57</v>
      </c>
      <c r="E397" s="97">
        <v>-1615818.9025999999</v>
      </c>
    </row>
    <row r="398" spans="1:5" ht="14.4" x14ac:dyDescent="0.25">
      <c r="A398" s="85"/>
      <c r="C398" s="85"/>
      <c r="D398" s="85" t="s">
        <v>109</v>
      </c>
      <c r="E398" s="97">
        <v>-1615008.8721</v>
      </c>
    </row>
    <row r="399" spans="1:5" ht="14.4" x14ac:dyDescent="0.25">
      <c r="A399" s="85"/>
      <c r="C399" s="85"/>
      <c r="D399" s="85"/>
      <c r="E399" s="97"/>
    </row>
    <row r="400" spans="1:5" ht="14.4" x14ac:dyDescent="0.25">
      <c r="A400" s="85"/>
      <c r="C400" s="85"/>
      <c r="D400" s="85"/>
      <c r="E400" s="97"/>
    </row>
    <row r="401" spans="1:5" ht="14.4" x14ac:dyDescent="0.25">
      <c r="A401" s="85"/>
      <c r="C401" s="85"/>
      <c r="D401" s="85"/>
      <c r="E401" s="97"/>
    </row>
    <row r="402" spans="1:5" ht="14.4" x14ac:dyDescent="0.25">
      <c r="A402" s="85"/>
      <c r="C402" s="85"/>
      <c r="D402" s="85"/>
      <c r="E402" s="97"/>
    </row>
    <row r="403" spans="1:5" ht="14.4" x14ac:dyDescent="0.25">
      <c r="A403" s="85"/>
      <c r="C403" s="85"/>
      <c r="D403" s="85"/>
      <c r="E403" s="97"/>
    </row>
    <row r="404" spans="1:5" ht="14.4" x14ac:dyDescent="0.25">
      <c r="A404" s="85"/>
      <c r="C404" s="85"/>
      <c r="D404" s="85"/>
      <c r="E404" s="97"/>
    </row>
    <row r="405" spans="1:5" ht="14.4" x14ac:dyDescent="0.25">
      <c r="A405" s="93"/>
      <c r="B405" s="100"/>
      <c r="C405" s="93"/>
      <c r="D405" s="93" t="s">
        <v>29</v>
      </c>
      <c r="E405" s="99"/>
    </row>
    <row r="406" spans="1:5" ht="14.4" x14ac:dyDescent="0.25">
      <c r="A406" s="85"/>
      <c r="C406" s="85"/>
      <c r="D406" s="96" t="s">
        <v>51</v>
      </c>
      <c r="E406" s="97"/>
    </row>
    <row r="407" spans="1:5" ht="14.4" x14ac:dyDescent="0.25">
      <c r="C407" s="85" t="s">
        <v>55</v>
      </c>
      <c r="D407" s="85" t="s">
        <v>56</v>
      </c>
      <c r="E407" s="97">
        <v>338.13729999999998</v>
      </c>
    </row>
    <row r="408" spans="1:5" ht="14.4" x14ac:dyDescent="0.25">
      <c r="A408" s="85"/>
      <c r="B408" s="85"/>
      <c r="C408" s="85"/>
      <c r="D408" s="85" t="s">
        <v>55</v>
      </c>
      <c r="E408" s="97">
        <v>338.13729999999998</v>
      </c>
    </row>
    <row r="409" spans="1:5" ht="14.4" x14ac:dyDescent="0.25">
      <c r="A409" s="85"/>
      <c r="B409" s="85"/>
      <c r="D409" s="96" t="s">
        <v>51</v>
      </c>
      <c r="E409" s="98">
        <v>338.13729999999998</v>
      </c>
    </row>
    <row r="410" spans="1:5" ht="14.4" x14ac:dyDescent="0.25">
      <c r="A410" s="85"/>
      <c r="B410" s="85"/>
      <c r="D410" s="85"/>
      <c r="E410" s="97"/>
    </row>
    <row r="411" spans="1:5" ht="14.4" x14ac:dyDescent="0.25">
      <c r="A411" s="85"/>
      <c r="B411" s="85"/>
      <c r="D411" s="85"/>
      <c r="E411" s="97"/>
    </row>
    <row r="412" spans="1:5" ht="14.4" x14ac:dyDescent="0.25">
      <c r="A412" s="85"/>
      <c r="B412" s="85"/>
      <c r="D412" s="96" t="s">
        <v>57</v>
      </c>
      <c r="E412" s="97"/>
    </row>
    <row r="413" spans="1:5" ht="14.4" x14ac:dyDescent="0.25">
      <c r="A413" s="85"/>
      <c r="B413" s="85"/>
      <c r="D413" s="85" t="s">
        <v>59</v>
      </c>
      <c r="E413" s="97"/>
    </row>
    <row r="414" spans="1:5" ht="14.4" x14ac:dyDescent="0.25">
      <c r="A414" s="85"/>
      <c r="D414" s="85" t="s">
        <v>61</v>
      </c>
      <c r="E414" s="97">
        <v>-382288.74</v>
      </c>
    </row>
    <row r="415" spans="1:5" ht="14.4" x14ac:dyDescent="0.25">
      <c r="A415" s="85"/>
      <c r="B415" s="85"/>
      <c r="C415" s="85"/>
      <c r="D415" s="85" t="s">
        <v>63</v>
      </c>
      <c r="E415" s="97">
        <v>-220845.89</v>
      </c>
    </row>
    <row r="416" spans="1:5" ht="14.4" x14ac:dyDescent="0.25">
      <c r="A416" s="85"/>
      <c r="B416" s="85"/>
      <c r="C416" s="85"/>
      <c r="D416" s="85" t="s">
        <v>65</v>
      </c>
      <c r="E416" s="97">
        <v>-151845.24</v>
      </c>
    </row>
    <row r="417" spans="1:5" ht="14.4" x14ac:dyDescent="0.25">
      <c r="A417" s="85"/>
      <c r="B417" s="85"/>
      <c r="C417" s="85"/>
      <c r="D417" s="85" t="s">
        <v>67</v>
      </c>
      <c r="E417" s="97">
        <v>-30943.15</v>
      </c>
    </row>
    <row r="418" spans="1:5" ht="14.4" x14ac:dyDescent="0.25">
      <c r="A418" s="85"/>
      <c r="B418" s="85"/>
      <c r="C418" s="85"/>
      <c r="D418" s="85" t="s">
        <v>124</v>
      </c>
      <c r="E418" s="97">
        <v>-96.38</v>
      </c>
    </row>
    <row r="419" spans="1:5" ht="14.4" x14ac:dyDescent="0.25">
      <c r="A419" s="85"/>
      <c r="B419" s="85"/>
      <c r="C419" s="85"/>
      <c r="D419" s="85" t="s">
        <v>69</v>
      </c>
      <c r="E419" s="97">
        <v>-130287.2</v>
      </c>
    </row>
    <row r="420" spans="1:5" ht="14.4" x14ac:dyDescent="0.25">
      <c r="A420" s="85"/>
      <c r="B420" s="85"/>
      <c r="C420" s="85"/>
      <c r="D420" s="85" t="s">
        <v>71</v>
      </c>
      <c r="E420" s="97">
        <v>-10059.56</v>
      </c>
    </row>
    <row r="421" spans="1:5" ht="14.4" x14ac:dyDescent="0.25">
      <c r="A421" s="85"/>
      <c r="B421" s="85"/>
      <c r="C421" s="85"/>
      <c r="D421" s="85" t="s">
        <v>73</v>
      </c>
      <c r="E421" s="97">
        <v>-13037.53</v>
      </c>
    </row>
    <row r="422" spans="1:5" ht="14.4" x14ac:dyDescent="0.25">
      <c r="A422" s="85"/>
      <c r="B422" s="85"/>
      <c r="C422" s="85"/>
      <c r="D422" s="85" t="s">
        <v>74</v>
      </c>
      <c r="E422" s="97">
        <v>-4716.1000000000004</v>
      </c>
    </row>
    <row r="423" spans="1:5" ht="14.4" x14ac:dyDescent="0.25">
      <c r="A423" s="85"/>
      <c r="B423" s="85"/>
      <c r="C423" s="85"/>
      <c r="D423" s="85" t="s">
        <v>75</v>
      </c>
      <c r="E423" s="97">
        <v>-786.14</v>
      </c>
    </row>
    <row r="424" spans="1:5" ht="14.4" x14ac:dyDescent="0.25">
      <c r="A424" s="85"/>
      <c r="B424" s="85"/>
      <c r="C424" s="85"/>
      <c r="D424" s="85" t="s">
        <v>76</v>
      </c>
      <c r="E424" s="97">
        <v>16000.02</v>
      </c>
    </row>
    <row r="425" spans="1:5" ht="14.4" x14ac:dyDescent="0.25">
      <c r="A425" s="85"/>
      <c r="B425" s="85"/>
      <c r="C425" s="85"/>
      <c r="D425" s="85" t="s">
        <v>77</v>
      </c>
      <c r="E425" s="97">
        <v>421.25</v>
      </c>
    </row>
    <row r="426" spans="1:5" ht="14.4" x14ac:dyDescent="0.25">
      <c r="A426" s="85"/>
      <c r="B426" s="85"/>
      <c r="C426" s="85"/>
      <c r="D426" s="85" t="s">
        <v>118</v>
      </c>
      <c r="E426" s="97">
        <v>11188.41</v>
      </c>
    </row>
    <row r="427" spans="1:5" ht="14.4" x14ac:dyDescent="0.25">
      <c r="A427" s="85"/>
      <c r="B427" s="85"/>
      <c r="C427" s="85"/>
      <c r="D427" s="85" t="s">
        <v>113</v>
      </c>
      <c r="E427" s="97">
        <v>1244.76</v>
      </c>
    </row>
    <row r="428" spans="1:5" ht="14.4" x14ac:dyDescent="0.25">
      <c r="A428" s="85"/>
      <c r="B428" s="85"/>
      <c r="C428" s="85"/>
      <c r="D428" s="96" t="s">
        <v>59</v>
      </c>
      <c r="E428" s="98">
        <v>-916051.49</v>
      </c>
    </row>
    <row r="429" spans="1:5" ht="14.4" x14ac:dyDescent="0.25">
      <c r="A429" s="85"/>
      <c r="B429" s="85"/>
      <c r="C429" s="85"/>
      <c r="D429" s="85"/>
      <c r="E429" s="97"/>
    </row>
    <row r="430" spans="1:5" ht="14.4" x14ac:dyDescent="0.25">
      <c r="A430" s="85"/>
      <c r="B430" s="85"/>
      <c r="C430" s="85"/>
      <c r="D430" s="85" t="s">
        <v>78</v>
      </c>
      <c r="E430" s="97"/>
    </row>
    <row r="431" spans="1:5" ht="14.4" x14ac:dyDescent="0.25">
      <c r="A431" s="85"/>
      <c r="B431" s="85"/>
      <c r="D431" s="85" t="s">
        <v>119</v>
      </c>
      <c r="E431" s="97">
        <v>-40.5</v>
      </c>
    </row>
    <row r="432" spans="1:5" ht="14.4" x14ac:dyDescent="0.25">
      <c r="A432" s="85"/>
      <c r="B432" s="85"/>
      <c r="C432" s="85"/>
      <c r="D432" s="85" t="s">
        <v>127</v>
      </c>
      <c r="E432" s="97">
        <v>-36.200000000000003</v>
      </c>
    </row>
    <row r="433" spans="1:5" ht="14.4" x14ac:dyDescent="0.25">
      <c r="A433" s="85"/>
      <c r="B433" s="85"/>
      <c r="C433" s="85"/>
      <c r="D433" s="85" t="s">
        <v>79</v>
      </c>
      <c r="E433" s="97">
        <v>-1410</v>
      </c>
    </row>
    <row r="434" spans="1:5" ht="14.4" x14ac:dyDescent="0.25">
      <c r="A434" s="85"/>
      <c r="B434" s="85"/>
      <c r="C434" s="85"/>
      <c r="D434" s="85" t="s">
        <v>80</v>
      </c>
      <c r="E434" s="97">
        <v>-1290.29</v>
      </c>
    </row>
    <row r="435" spans="1:5" ht="14.4" x14ac:dyDescent="0.25">
      <c r="A435" s="85"/>
      <c r="B435" s="85"/>
      <c r="C435" s="85"/>
      <c r="D435" s="85" t="s">
        <v>81</v>
      </c>
      <c r="E435" s="97">
        <v>-12668.7</v>
      </c>
    </row>
    <row r="436" spans="1:5" ht="14.4" x14ac:dyDescent="0.25">
      <c r="A436" s="85"/>
      <c r="B436" s="85"/>
      <c r="C436" s="85"/>
      <c r="D436" s="85" t="s">
        <v>82</v>
      </c>
      <c r="E436" s="97">
        <v>-51335.28</v>
      </c>
    </row>
    <row r="437" spans="1:5" ht="14.4" x14ac:dyDescent="0.25">
      <c r="A437" s="85"/>
      <c r="B437" s="85"/>
      <c r="C437" s="85"/>
      <c r="D437" s="85" t="s">
        <v>114</v>
      </c>
      <c r="E437" s="97">
        <v>-108.12</v>
      </c>
    </row>
    <row r="438" spans="1:5" ht="14.4" x14ac:dyDescent="0.25">
      <c r="A438" s="85"/>
      <c r="B438" s="85"/>
      <c r="C438" s="85"/>
      <c r="D438" s="85" t="s">
        <v>83</v>
      </c>
      <c r="E438" s="97">
        <v>-2394.0100000000002</v>
      </c>
    </row>
    <row r="439" spans="1:5" ht="14.4" x14ac:dyDescent="0.25">
      <c r="A439" s="85"/>
      <c r="B439" s="85"/>
      <c r="C439" s="85"/>
      <c r="D439" s="85" t="s">
        <v>84</v>
      </c>
      <c r="E439" s="97">
        <v>-100958.2</v>
      </c>
    </row>
    <row r="440" spans="1:5" ht="14.4" x14ac:dyDescent="0.25">
      <c r="A440" s="85"/>
      <c r="B440" s="85"/>
      <c r="C440" s="85"/>
      <c r="D440" s="85" t="s">
        <v>125</v>
      </c>
      <c r="E440" s="97">
        <v>-176.42</v>
      </c>
    </row>
    <row r="441" spans="1:5" ht="14.4" x14ac:dyDescent="0.25">
      <c r="A441" s="85"/>
      <c r="B441" s="85"/>
      <c r="C441" s="85"/>
      <c r="D441" s="85" t="s">
        <v>85</v>
      </c>
      <c r="E441" s="97">
        <v>-2394.92</v>
      </c>
    </row>
    <row r="442" spans="1:5" ht="14.4" x14ac:dyDescent="0.25">
      <c r="A442" s="85"/>
      <c r="B442" s="85"/>
      <c r="C442" s="85"/>
      <c r="D442" s="85" t="s">
        <v>86</v>
      </c>
      <c r="E442" s="97">
        <v>-30864.37</v>
      </c>
    </row>
    <row r="443" spans="1:5" ht="14.4" x14ac:dyDescent="0.25">
      <c r="A443" s="85"/>
      <c r="B443" s="85"/>
      <c r="C443" s="85"/>
      <c r="D443" s="85" t="s">
        <v>87</v>
      </c>
      <c r="E443" s="97">
        <v>-1637.2</v>
      </c>
    </row>
    <row r="444" spans="1:5" ht="14.4" x14ac:dyDescent="0.25">
      <c r="A444" s="85"/>
      <c r="B444" s="85"/>
      <c r="C444" s="85"/>
      <c r="D444" s="85" t="s">
        <v>120</v>
      </c>
      <c r="E444" s="97">
        <v>-143.55000000000001</v>
      </c>
    </row>
    <row r="445" spans="1:5" ht="14.4" x14ac:dyDescent="0.25">
      <c r="A445" s="85"/>
      <c r="B445" s="85"/>
      <c r="C445" s="85"/>
      <c r="D445" s="85" t="s">
        <v>89</v>
      </c>
      <c r="E445" s="97">
        <v>-2478.19</v>
      </c>
    </row>
    <row r="446" spans="1:5" ht="14.4" x14ac:dyDescent="0.25">
      <c r="A446" s="85"/>
      <c r="B446" s="85"/>
      <c r="C446" s="85"/>
      <c r="D446" s="85" t="s">
        <v>115</v>
      </c>
      <c r="E446" s="97">
        <v>-70</v>
      </c>
    </row>
    <row r="447" spans="1:5" ht="14.4" x14ac:dyDescent="0.25">
      <c r="A447" s="85"/>
      <c r="B447" s="85"/>
      <c r="C447" s="85"/>
      <c r="D447" s="96" t="s">
        <v>78</v>
      </c>
      <c r="E447" s="98">
        <v>-208005.95</v>
      </c>
    </row>
    <row r="448" spans="1:5" ht="14.4" x14ac:dyDescent="0.25">
      <c r="A448" s="85"/>
      <c r="B448" s="85"/>
      <c r="C448" s="85"/>
      <c r="D448" s="85"/>
      <c r="E448" s="97"/>
    </row>
    <row r="449" spans="1:5" ht="14.4" x14ac:dyDescent="0.25">
      <c r="A449" s="85"/>
      <c r="B449" s="85"/>
      <c r="C449" s="85"/>
      <c r="D449" s="85" t="s">
        <v>90</v>
      </c>
      <c r="E449" s="97"/>
    </row>
    <row r="450" spans="1:5" ht="14.4" x14ac:dyDescent="0.25">
      <c r="A450" s="85"/>
      <c r="B450" s="85"/>
      <c r="D450" s="85" t="s">
        <v>91</v>
      </c>
      <c r="E450" s="97">
        <v>-161.61000000000001</v>
      </c>
    </row>
    <row r="451" spans="1:5" ht="14.4" x14ac:dyDescent="0.25">
      <c r="A451" s="85"/>
      <c r="B451" s="85"/>
      <c r="C451" s="85"/>
      <c r="D451" s="85" t="s">
        <v>92</v>
      </c>
      <c r="E451" s="97">
        <v>-136.36000000000001</v>
      </c>
    </row>
    <row r="452" spans="1:5" ht="14.4" x14ac:dyDescent="0.25">
      <c r="A452" s="85"/>
      <c r="B452" s="85"/>
      <c r="C452" s="85"/>
      <c r="D452" s="85" t="s">
        <v>116</v>
      </c>
      <c r="E452" s="97">
        <v>-207.87</v>
      </c>
    </row>
    <row r="453" spans="1:5" ht="14.4" x14ac:dyDescent="0.25">
      <c r="A453" s="85"/>
      <c r="B453" s="85"/>
      <c r="C453" s="85"/>
      <c r="D453" s="85" t="s">
        <v>93</v>
      </c>
      <c r="E453" s="97">
        <v>-4135.42</v>
      </c>
    </row>
    <row r="454" spans="1:5" ht="14.4" x14ac:dyDescent="0.25">
      <c r="A454" s="85"/>
      <c r="B454" s="85"/>
      <c r="C454" s="85"/>
      <c r="D454" s="85" t="s">
        <v>95</v>
      </c>
      <c r="E454" s="97">
        <v>-22342.07</v>
      </c>
    </row>
    <row r="455" spans="1:5" ht="14.4" x14ac:dyDescent="0.25">
      <c r="A455" s="85"/>
      <c r="B455" s="85"/>
      <c r="C455" s="85"/>
      <c r="D455" s="85" t="s">
        <v>96</v>
      </c>
      <c r="E455" s="97">
        <v>-1872.99</v>
      </c>
    </row>
    <row r="456" spans="1:5" ht="14.4" x14ac:dyDescent="0.25">
      <c r="A456" s="85"/>
      <c r="B456" s="85"/>
      <c r="C456" s="85"/>
      <c r="D456" s="85" t="s">
        <v>97</v>
      </c>
      <c r="E456" s="97">
        <v>-5295.11</v>
      </c>
    </row>
    <row r="457" spans="1:5" ht="14.4" x14ac:dyDescent="0.25">
      <c r="A457" s="85"/>
      <c r="B457" s="85"/>
      <c r="C457" s="85"/>
      <c r="D457" s="85" t="s">
        <v>98</v>
      </c>
      <c r="E457" s="97">
        <v>-505.02</v>
      </c>
    </row>
    <row r="458" spans="1:5" ht="14.4" x14ac:dyDescent="0.25">
      <c r="A458" s="85"/>
      <c r="B458" s="85"/>
      <c r="C458" s="85"/>
      <c r="D458" s="85" t="s">
        <v>100</v>
      </c>
      <c r="E458" s="97">
        <v>-3011.46</v>
      </c>
    </row>
    <row r="459" spans="1:5" ht="14.4" x14ac:dyDescent="0.25">
      <c r="A459" s="85"/>
      <c r="B459" s="85"/>
      <c r="C459" s="85"/>
      <c r="D459" s="85" t="s">
        <v>101</v>
      </c>
      <c r="E459" s="97">
        <v>-30.92</v>
      </c>
    </row>
    <row r="460" spans="1:5" ht="14.4" x14ac:dyDescent="0.25">
      <c r="A460" s="85"/>
      <c r="B460" s="85"/>
      <c r="C460" s="85"/>
      <c r="D460" s="85" t="s">
        <v>102</v>
      </c>
      <c r="E460" s="97">
        <v>-481.77</v>
      </c>
    </row>
    <row r="461" spans="1:5" ht="14.4" x14ac:dyDescent="0.25">
      <c r="A461" s="85"/>
      <c r="B461" s="85"/>
      <c r="C461" s="85"/>
      <c r="D461" s="96" t="s">
        <v>90</v>
      </c>
      <c r="E461" s="98">
        <v>-38180.6</v>
      </c>
    </row>
    <row r="462" spans="1:5" ht="14.4" x14ac:dyDescent="0.25">
      <c r="A462" s="85"/>
      <c r="B462" s="85"/>
      <c r="C462" s="85"/>
      <c r="D462" s="85"/>
      <c r="E462" s="97"/>
    </row>
    <row r="463" spans="1:5" ht="14.4" x14ac:dyDescent="0.25">
      <c r="A463" s="85"/>
      <c r="B463" s="85"/>
      <c r="C463" s="85"/>
      <c r="D463" s="85" t="s">
        <v>103</v>
      </c>
      <c r="E463" s="97"/>
    </row>
    <row r="464" spans="1:5" ht="14.4" x14ac:dyDescent="0.25">
      <c r="A464" s="85"/>
      <c r="B464" s="85"/>
      <c r="D464" s="85" t="s">
        <v>104</v>
      </c>
      <c r="E464" s="97">
        <v>-1566.75</v>
      </c>
    </row>
    <row r="465" spans="1:5" ht="14.4" x14ac:dyDescent="0.25">
      <c r="A465" s="85"/>
      <c r="B465" s="85"/>
      <c r="C465" s="85"/>
      <c r="D465" s="85" t="s">
        <v>105</v>
      </c>
      <c r="E465" s="97">
        <v>-229.1</v>
      </c>
    </row>
    <row r="466" spans="1:5" ht="14.4" x14ac:dyDescent="0.25">
      <c r="A466" s="85"/>
      <c r="B466" s="85"/>
      <c r="C466" s="85"/>
      <c r="D466" s="85" t="s">
        <v>117</v>
      </c>
      <c r="E466" s="97">
        <v>-92.4</v>
      </c>
    </row>
    <row r="467" spans="1:5" ht="14.4" x14ac:dyDescent="0.25">
      <c r="A467" s="85"/>
      <c r="B467" s="85"/>
      <c r="C467" s="85"/>
      <c r="D467" s="85" t="s">
        <v>106</v>
      </c>
      <c r="E467" s="97">
        <v>-100</v>
      </c>
    </row>
    <row r="468" spans="1:5" ht="14.4" x14ac:dyDescent="0.25">
      <c r="A468" s="85"/>
      <c r="B468" s="85"/>
      <c r="C468" s="85"/>
      <c r="D468" s="96" t="s">
        <v>103</v>
      </c>
      <c r="E468" s="98">
        <v>-1988.25</v>
      </c>
    </row>
    <row r="469" spans="1:5" ht="14.4" x14ac:dyDescent="0.25">
      <c r="A469" s="85"/>
      <c r="B469" s="85"/>
      <c r="C469" s="85"/>
      <c r="D469" s="96"/>
      <c r="E469" s="98"/>
    </row>
    <row r="470" spans="1:5" ht="14.4" x14ac:dyDescent="0.25">
      <c r="A470" s="85"/>
      <c r="B470" s="85"/>
      <c r="C470" s="85"/>
      <c r="D470" s="85" t="s">
        <v>107</v>
      </c>
      <c r="E470" s="98"/>
    </row>
    <row r="471" spans="1:5" ht="14.4" x14ac:dyDescent="0.25">
      <c r="A471" s="85"/>
      <c r="B471" s="85"/>
      <c r="D471" s="85" t="s">
        <v>108</v>
      </c>
      <c r="E471" s="97">
        <v>-118622.73761</v>
      </c>
    </row>
    <row r="472" spans="1:5" ht="14.4" x14ac:dyDescent="0.25">
      <c r="A472" s="85"/>
      <c r="B472" s="85"/>
      <c r="C472" s="85"/>
      <c r="D472" s="96" t="s">
        <v>107</v>
      </c>
      <c r="E472" s="98">
        <v>-118622.73761</v>
      </c>
    </row>
    <row r="473" spans="1:5" ht="14.4" x14ac:dyDescent="0.25">
      <c r="A473" s="85"/>
      <c r="B473" s="85"/>
      <c r="D473" s="85" t="s">
        <v>57</v>
      </c>
      <c r="E473" s="97">
        <v>-1282849.02761</v>
      </c>
    </row>
    <row r="474" spans="1:5" ht="14.4" x14ac:dyDescent="0.25">
      <c r="A474" s="85"/>
      <c r="B474" s="85"/>
      <c r="D474" s="85"/>
      <c r="E474" s="97"/>
    </row>
    <row r="475" spans="1:5" ht="14.4" x14ac:dyDescent="0.25">
      <c r="A475" s="85"/>
      <c r="B475" s="85"/>
      <c r="D475" s="85" t="s">
        <v>128</v>
      </c>
      <c r="E475" s="97"/>
    </row>
    <row r="476" spans="1:5" ht="14.4" x14ac:dyDescent="0.25">
      <c r="A476" s="85"/>
      <c r="B476" s="85"/>
      <c r="D476" s="85" t="s">
        <v>129</v>
      </c>
      <c r="E476" s="97"/>
    </row>
    <row r="477" spans="1:5" ht="14.4" x14ac:dyDescent="0.25">
      <c r="A477" s="85"/>
      <c r="D477" s="85" t="s">
        <v>130</v>
      </c>
      <c r="E477" s="97">
        <v>-32.270000000000003</v>
      </c>
    </row>
    <row r="478" spans="1:5" ht="14.4" x14ac:dyDescent="0.25">
      <c r="A478" s="85"/>
      <c r="B478" s="85"/>
      <c r="C478" s="85"/>
      <c r="D478" s="85" t="s">
        <v>129</v>
      </c>
      <c r="E478" s="97">
        <v>-32.270000000000003</v>
      </c>
    </row>
    <row r="479" spans="1:5" ht="14.4" x14ac:dyDescent="0.25">
      <c r="A479" s="85"/>
      <c r="B479" s="85"/>
      <c r="D479" s="96" t="s">
        <v>128</v>
      </c>
      <c r="E479" s="98">
        <v>-32.270000000000003</v>
      </c>
    </row>
    <row r="480" spans="1:5" ht="14.4" x14ac:dyDescent="0.25">
      <c r="A480" s="85"/>
      <c r="B480" s="85"/>
      <c r="D480" s="96"/>
      <c r="E480" s="98"/>
    </row>
    <row r="481" spans="1:5" ht="14.4" x14ac:dyDescent="0.25">
      <c r="A481" s="85"/>
      <c r="C481" s="85"/>
      <c r="D481" s="85" t="s">
        <v>109</v>
      </c>
      <c r="E481" s="97">
        <v>-1282543.1603099999</v>
      </c>
    </row>
    <row r="482" spans="1:5" ht="14.4" x14ac:dyDescent="0.25">
      <c r="A482" s="85"/>
      <c r="C482" s="85"/>
      <c r="D482" s="85"/>
      <c r="E482" s="97"/>
    </row>
    <row r="483" spans="1:5" ht="14.4" x14ac:dyDescent="0.25">
      <c r="A483" s="85"/>
      <c r="C483" s="85"/>
      <c r="D483" s="85"/>
      <c r="E483" s="97"/>
    </row>
    <row r="484" spans="1:5" ht="14.4" x14ac:dyDescent="0.25">
      <c r="A484" s="85"/>
      <c r="C484" s="85"/>
      <c r="D484" s="85"/>
      <c r="E484" s="97"/>
    </row>
    <row r="485" spans="1:5" ht="14.4" x14ac:dyDescent="0.25">
      <c r="A485" s="85"/>
      <c r="C485" s="85"/>
      <c r="D485" s="85"/>
      <c r="E485" s="97"/>
    </row>
    <row r="486" spans="1:5" ht="14.4" x14ac:dyDescent="0.25">
      <c r="A486" s="85"/>
      <c r="C486" s="85"/>
      <c r="D486" s="85"/>
      <c r="E486" s="97"/>
    </row>
    <row r="487" spans="1:5" ht="14.4" x14ac:dyDescent="0.25">
      <c r="A487" s="93"/>
      <c r="B487" s="100"/>
      <c r="C487" s="93"/>
      <c r="D487" s="93" t="s">
        <v>131</v>
      </c>
      <c r="E487" s="99"/>
    </row>
    <row r="488" spans="1:5" ht="14.4" x14ac:dyDescent="0.25">
      <c r="A488" s="85"/>
      <c r="C488" s="85"/>
      <c r="E488" s="97"/>
    </row>
    <row r="489" spans="1:5" ht="14.4" x14ac:dyDescent="0.25">
      <c r="A489" s="85"/>
      <c r="C489" s="85"/>
      <c r="D489" s="85" t="s">
        <v>51</v>
      </c>
      <c r="E489" s="97"/>
    </row>
    <row r="490" spans="1:5" ht="14.4" x14ac:dyDescent="0.25">
      <c r="C490" s="85" t="s">
        <v>55</v>
      </c>
      <c r="D490" s="85" t="s">
        <v>56</v>
      </c>
      <c r="E490" s="97">
        <v>205.70214000000001</v>
      </c>
    </row>
    <row r="491" spans="1:5" ht="14.4" x14ac:dyDescent="0.25">
      <c r="A491" s="85"/>
      <c r="B491" s="85"/>
      <c r="C491" s="85"/>
      <c r="D491" s="85" t="s">
        <v>55</v>
      </c>
      <c r="E491" s="97">
        <v>205.70214000000001</v>
      </c>
    </row>
    <row r="492" spans="1:5" ht="14.4" x14ac:dyDescent="0.25">
      <c r="A492" s="85"/>
      <c r="B492" s="85"/>
      <c r="D492" s="96" t="s">
        <v>51</v>
      </c>
      <c r="E492" s="98">
        <v>205.70214000000001</v>
      </c>
    </row>
    <row r="493" spans="1:5" ht="14.4" x14ac:dyDescent="0.25">
      <c r="A493" s="85"/>
      <c r="B493" s="85"/>
      <c r="D493" s="96"/>
      <c r="E493" s="98"/>
    </row>
    <row r="494" spans="1:5" ht="14.4" x14ac:dyDescent="0.25">
      <c r="A494" s="85"/>
      <c r="B494" s="85"/>
      <c r="D494" s="96"/>
      <c r="E494" s="98"/>
    </row>
    <row r="495" spans="1:5" ht="14.4" x14ac:dyDescent="0.25">
      <c r="A495" s="85"/>
      <c r="B495" s="85"/>
      <c r="D495" s="96" t="s">
        <v>57</v>
      </c>
      <c r="E495" s="98"/>
    </row>
    <row r="496" spans="1:5" ht="14.4" x14ac:dyDescent="0.25">
      <c r="A496" s="85"/>
      <c r="B496" s="85"/>
      <c r="D496" s="85" t="s">
        <v>59</v>
      </c>
      <c r="E496" s="98"/>
    </row>
    <row r="497" spans="1:5" ht="14.4" x14ac:dyDescent="0.25">
      <c r="A497" s="85"/>
      <c r="D497" s="85" t="s">
        <v>61</v>
      </c>
      <c r="E497" s="97">
        <v>-279926.12</v>
      </c>
    </row>
    <row r="498" spans="1:5" ht="14.4" x14ac:dyDescent="0.25">
      <c r="A498" s="85"/>
      <c r="B498" s="85"/>
      <c r="C498" s="85"/>
      <c r="D498" s="85" t="s">
        <v>63</v>
      </c>
      <c r="E498" s="97">
        <v>-86095.98</v>
      </c>
    </row>
    <row r="499" spans="1:5" ht="14.4" x14ac:dyDescent="0.25">
      <c r="A499" s="85"/>
      <c r="B499" s="85"/>
      <c r="C499" s="85"/>
      <c r="D499" s="85" t="s">
        <v>65</v>
      </c>
      <c r="E499" s="97">
        <v>-113317.09</v>
      </c>
    </row>
    <row r="500" spans="1:5" ht="14.4" x14ac:dyDescent="0.25">
      <c r="A500" s="85"/>
      <c r="B500" s="85"/>
      <c r="C500" s="85"/>
      <c r="D500" s="85" t="s">
        <v>67</v>
      </c>
      <c r="E500" s="97">
        <v>-22033.82</v>
      </c>
    </row>
    <row r="501" spans="1:5" ht="14.4" x14ac:dyDescent="0.25">
      <c r="A501" s="85"/>
      <c r="B501" s="85"/>
      <c r="C501" s="85"/>
      <c r="D501" s="85" t="s">
        <v>69</v>
      </c>
      <c r="E501" s="97">
        <v>-82939.42</v>
      </c>
    </row>
    <row r="502" spans="1:5" ht="14.4" x14ac:dyDescent="0.25">
      <c r="A502" s="85"/>
      <c r="B502" s="85"/>
      <c r="C502" s="85"/>
      <c r="D502" s="85" t="s">
        <v>71</v>
      </c>
      <c r="E502" s="97">
        <v>-6585.85</v>
      </c>
    </row>
    <row r="503" spans="1:5" ht="14.4" x14ac:dyDescent="0.25">
      <c r="A503" s="85"/>
      <c r="B503" s="85"/>
      <c r="C503" s="85"/>
      <c r="D503" s="85" t="s">
        <v>73</v>
      </c>
      <c r="E503" s="97">
        <v>-8390.58</v>
      </c>
    </row>
    <row r="504" spans="1:5" ht="14.4" x14ac:dyDescent="0.25">
      <c r="A504" s="85"/>
      <c r="B504" s="85"/>
      <c r="C504" s="85"/>
      <c r="D504" s="85" t="s">
        <v>74</v>
      </c>
      <c r="E504" s="97">
        <v>-3008.08</v>
      </c>
    </row>
    <row r="505" spans="1:5" ht="14.4" x14ac:dyDescent="0.25">
      <c r="A505" s="85"/>
      <c r="B505" s="85"/>
      <c r="C505" s="85"/>
      <c r="D505" s="85" t="s">
        <v>75</v>
      </c>
      <c r="E505" s="97">
        <v>-501.49</v>
      </c>
    </row>
    <row r="506" spans="1:5" ht="14.4" x14ac:dyDescent="0.25">
      <c r="A506" s="85"/>
      <c r="B506" s="85"/>
      <c r="C506" s="85"/>
      <c r="D506" s="85" t="s">
        <v>76</v>
      </c>
      <c r="E506" s="97">
        <v>6336.37</v>
      </c>
    </row>
    <row r="507" spans="1:5" ht="14.4" x14ac:dyDescent="0.25">
      <c r="A507" s="85"/>
      <c r="B507" s="85"/>
      <c r="C507" s="85"/>
      <c r="D507" s="85" t="s">
        <v>77</v>
      </c>
      <c r="E507" s="97">
        <v>1005.93</v>
      </c>
    </row>
    <row r="508" spans="1:5" ht="14.4" x14ac:dyDescent="0.25">
      <c r="A508" s="85"/>
      <c r="B508" s="85"/>
      <c r="C508" s="85"/>
      <c r="D508" s="96" t="s">
        <v>59</v>
      </c>
      <c r="E508" s="98">
        <v>-595456.13</v>
      </c>
    </row>
    <row r="509" spans="1:5" ht="14.4" x14ac:dyDescent="0.25">
      <c r="A509" s="85"/>
      <c r="B509" s="85"/>
      <c r="C509" s="85"/>
      <c r="D509" s="85"/>
      <c r="E509" s="97"/>
    </row>
    <row r="510" spans="1:5" ht="14.4" x14ac:dyDescent="0.25">
      <c r="A510" s="85"/>
      <c r="B510" s="85"/>
      <c r="C510" s="85"/>
      <c r="D510" s="85" t="s">
        <v>78</v>
      </c>
      <c r="E510" s="97"/>
    </row>
    <row r="511" spans="1:5" ht="14.4" x14ac:dyDescent="0.25">
      <c r="A511" s="85"/>
      <c r="B511" s="85"/>
      <c r="D511" s="85" t="s">
        <v>119</v>
      </c>
      <c r="E511" s="97">
        <v>-40.58</v>
      </c>
    </row>
    <row r="512" spans="1:5" ht="14.4" x14ac:dyDescent="0.25">
      <c r="A512" s="85"/>
      <c r="B512" s="85"/>
      <c r="C512" s="85"/>
      <c r="D512" s="85" t="s">
        <v>127</v>
      </c>
      <c r="E512" s="97">
        <v>-13.75</v>
      </c>
    </row>
    <row r="513" spans="1:5" ht="14.4" x14ac:dyDescent="0.25">
      <c r="A513" s="85"/>
      <c r="B513" s="85"/>
      <c r="C513" s="85"/>
      <c r="D513" s="85" t="s">
        <v>79</v>
      </c>
      <c r="E513" s="97">
        <v>-793.85</v>
      </c>
    </row>
    <row r="514" spans="1:5" ht="14.4" x14ac:dyDescent="0.25">
      <c r="A514" s="85"/>
      <c r="B514" s="85"/>
      <c r="C514" s="85"/>
      <c r="D514" s="85" t="s">
        <v>80</v>
      </c>
      <c r="E514" s="97">
        <v>-919.06</v>
      </c>
    </row>
    <row r="515" spans="1:5" ht="14.4" x14ac:dyDescent="0.25">
      <c r="A515" s="85"/>
      <c r="B515" s="85"/>
      <c r="C515" s="85"/>
      <c r="D515" s="85" t="s">
        <v>81</v>
      </c>
      <c r="E515" s="97">
        <v>-7685.35</v>
      </c>
    </row>
    <row r="516" spans="1:5" ht="14.4" x14ac:dyDescent="0.25">
      <c r="A516" s="85"/>
      <c r="B516" s="85"/>
      <c r="C516" s="85"/>
      <c r="D516" s="85" t="s">
        <v>82</v>
      </c>
      <c r="E516" s="97">
        <v>-41302.07</v>
      </c>
    </row>
    <row r="517" spans="1:5" ht="14.4" x14ac:dyDescent="0.25">
      <c r="A517" s="85"/>
      <c r="B517" s="85"/>
      <c r="C517" s="85"/>
      <c r="D517" s="85" t="s">
        <v>83</v>
      </c>
      <c r="E517" s="97">
        <v>-711.7</v>
      </c>
    </row>
    <row r="518" spans="1:5" ht="14.4" x14ac:dyDescent="0.25">
      <c r="A518" s="85"/>
      <c r="B518" s="85"/>
      <c r="C518" s="85"/>
      <c r="D518" s="85" t="s">
        <v>84</v>
      </c>
      <c r="E518" s="97">
        <v>-41296.85</v>
      </c>
    </row>
    <row r="519" spans="1:5" ht="14.4" x14ac:dyDescent="0.25">
      <c r="A519" s="85"/>
      <c r="B519" s="85"/>
      <c r="C519" s="85"/>
      <c r="D519" s="85" t="s">
        <v>125</v>
      </c>
      <c r="E519" s="97">
        <v>-35.65</v>
      </c>
    </row>
    <row r="520" spans="1:5" ht="14.4" x14ac:dyDescent="0.25">
      <c r="A520" s="85"/>
      <c r="B520" s="85"/>
      <c r="C520" s="85"/>
      <c r="D520" s="85" t="s">
        <v>85</v>
      </c>
      <c r="E520" s="97">
        <v>-940.55</v>
      </c>
    </row>
    <row r="521" spans="1:5" ht="14.4" x14ac:dyDescent="0.25">
      <c r="A521" s="85"/>
      <c r="B521" s="85"/>
      <c r="C521" s="85"/>
      <c r="D521" s="85" t="s">
        <v>86</v>
      </c>
      <c r="E521" s="97">
        <v>-19834.21</v>
      </c>
    </row>
    <row r="522" spans="1:5" ht="14.4" x14ac:dyDescent="0.25">
      <c r="A522" s="85"/>
      <c r="B522" s="85"/>
      <c r="C522" s="85"/>
      <c r="D522" s="85" t="s">
        <v>87</v>
      </c>
      <c r="E522" s="97">
        <v>-423.94</v>
      </c>
    </row>
    <row r="523" spans="1:5" ht="14.4" x14ac:dyDescent="0.25">
      <c r="A523" s="85"/>
      <c r="B523" s="85"/>
      <c r="C523" s="85"/>
      <c r="D523" s="85" t="s">
        <v>120</v>
      </c>
      <c r="E523" s="97">
        <v>-86.29</v>
      </c>
    </row>
    <row r="524" spans="1:5" ht="14.4" x14ac:dyDescent="0.25">
      <c r="A524" s="85"/>
      <c r="B524" s="85"/>
      <c r="C524" s="85"/>
      <c r="D524" s="85" t="s">
        <v>89</v>
      </c>
      <c r="E524" s="97">
        <v>-597.76</v>
      </c>
    </row>
    <row r="525" spans="1:5" ht="14.4" x14ac:dyDescent="0.25">
      <c r="A525" s="85"/>
      <c r="B525" s="85"/>
      <c r="C525" s="85"/>
      <c r="D525" s="96" t="s">
        <v>78</v>
      </c>
      <c r="E525" s="98">
        <v>-114681.61</v>
      </c>
    </row>
    <row r="526" spans="1:5" ht="14.4" x14ac:dyDescent="0.25">
      <c r="A526" s="85"/>
      <c r="B526" s="85"/>
      <c r="C526" s="85"/>
      <c r="D526" s="96"/>
      <c r="E526" s="98"/>
    </row>
    <row r="527" spans="1:5" ht="14.4" x14ac:dyDescent="0.25">
      <c r="A527" s="85"/>
      <c r="B527" s="85"/>
      <c r="C527" s="85"/>
      <c r="D527" s="85" t="s">
        <v>90</v>
      </c>
      <c r="E527" s="98"/>
    </row>
    <row r="528" spans="1:5" ht="14.4" x14ac:dyDescent="0.25">
      <c r="A528" s="85"/>
      <c r="B528" s="85"/>
      <c r="D528" s="85" t="s">
        <v>91</v>
      </c>
      <c r="E528" s="97">
        <v>-84.91</v>
      </c>
    </row>
    <row r="529" spans="1:5" ht="14.4" x14ac:dyDescent="0.25">
      <c r="A529" s="85"/>
      <c r="B529" s="85"/>
      <c r="C529" s="85"/>
      <c r="D529" s="85" t="s">
        <v>92</v>
      </c>
      <c r="E529" s="97">
        <v>-513.80999999999995</v>
      </c>
    </row>
    <row r="530" spans="1:5" ht="14.4" x14ac:dyDescent="0.25">
      <c r="A530" s="85"/>
      <c r="B530" s="85"/>
      <c r="C530" s="85"/>
      <c r="D530" s="85" t="s">
        <v>116</v>
      </c>
      <c r="E530" s="97">
        <v>-105.46</v>
      </c>
    </row>
    <row r="531" spans="1:5" ht="14.4" x14ac:dyDescent="0.25">
      <c r="A531" s="85"/>
      <c r="B531" s="85"/>
      <c r="C531" s="85"/>
      <c r="D531" s="85" t="s">
        <v>93</v>
      </c>
      <c r="E531" s="97">
        <v>-1436.43</v>
      </c>
    </row>
    <row r="532" spans="1:5" ht="14.4" x14ac:dyDescent="0.25">
      <c r="A532" s="85"/>
      <c r="B532" s="85"/>
      <c r="C532" s="85"/>
      <c r="D532" s="85" t="s">
        <v>95</v>
      </c>
      <c r="E532" s="97">
        <v>-6081</v>
      </c>
    </row>
    <row r="533" spans="1:5" ht="14.4" x14ac:dyDescent="0.25">
      <c r="A533" s="85"/>
      <c r="B533" s="85"/>
      <c r="C533" s="85"/>
      <c r="D533" s="85" t="s">
        <v>96</v>
      </c>
      <c r="E533" s="97">
        <v>-1593.36</v>
      </c>
    </row>
    <row r="534" spans="1:5" ht="14.4" x14ac:dyDescent="0.25">
      <c r="A534" s="85"/>
      <c r="B534" s="85"/>
      <c r="C534" s="85"/>
      <c r="D534" s="85" t="s">
        <v>97</v>
      </c>
      <c r="E534" s="97">
        <v>-282.26</v>
      </c>
    </row>
    <row r="535" spans="1:5" ht="14.4" x14ac:dyDescent="0.25">
      <c r="A535" s="85"/>
      <c r="B535" s="85"/>
      <c r="C535" s="85"/>
      <c r="D535" s="85" t="s">
        <v>98</v>
      </c>
      <c r="E535" s="97">
        <v>-426.43</v>
      </c>
    </row>
    <row r="536" spans="1:5" ht="14.4" x14ac:dyDescent="0.25">
      <c r="A536" s="85"/>
      <c r="B536" s="85"/>
      <c r="C536" s="85"/>
      <c r="D536" s="85" t="s">
        <v>100</v>
      </c>
      <c r="E536" s="97">
        <v>-696.48</v>
      </c>
    </row>
    <row r="537" spans="1:5" ht="14.4" x14ac:dyDescent="0.25">
      <c r="A537" s="85"/>
      <c r="B537" s="85"/>
      <c r="C537" s="85"/>
      <c r="D537" s="85" t="s">
        <v>132</v>
      </c>
      <c r="E537" s="97">
        <v>-255</v>
      </c>
    </row>
    <row r="538" spans="1:5" ht="14.4" x14ac:dyDescent="0.25">
      <c r="A538" s="85"/>
      <c r="B538" s="85"/>
      <c r="C538" s="85"/>
      <c r="D538" s="85" t="s">
        <v>101</v>
      </c>
      <c r="E538" s="97">
        <v>-20.3</v>
      </c>
    </row>
    <row r="539" spans="1:5" ht="14.4" x14ac:dyDescent="0.25">
      <c r="A539" s="85"/>
      <c r="B539" s="85"/>
      <c r="C539" s="85"/>
      <c r="D539" s="85" t="s">
        <v>102</v>
      </c>
      <c r="E539" s="97">
        <v>-254.19</v>
      </c>
    </row>
    <row r="540" spans="1:5" ht="14.4" x14ac:dyDescent="0.25">
      <c r="A540" s="85"/>
      <c r="B540" s="85"/>
      <c r="C540" s="85"/>
      <c r="D540" s="96" t="s">
        <v>90</v>
      </c>
      <c r="E540" s="98">
        <v>-11749.63</v>
      </c>
    </row>
    <row r="541" spans="1:5" ht="14.4" x14ac:dyDescent="0.25">
      <c r="A541" s="85"/>
      <c r="B541" s="85"/>
      <c r="C541" s="85"/>
      <c r="D541" s="96"/>
      <c r="E541" s="98"/>
    </row>
    <row r="542" spans="1:5" ht="14.4" x14ac:dyDescent="0.25">
      <c r="A542" s="85"/>
      <c r="B542" s="85"/>
      <c r="C542" s="85"/>
      <c r="D542" s="85" t="s">
        <v>103</v>
      </c>
      <c r="E542" s="98"/>
    </row>
    <row r="543" spans="1:5" ht="14.4" x14ac:dyDescent="0.25">
      <c r="A543" s="85"/>
      <c r="B543" s="85"/>
      <c r="D543" s="85" t="s">
        <v>104</v>
      </c>
      <c r="E543" s="97">
        <v>-1468.86</v>
      </c>
    </row>
    <row r="544" spans="1:5" ht="14.4" x14ac:dyDescent="0.25">
      <c r="A544" s="85"/>
      <c r="B544" s="85"/>
      <c r="C544" s="85"/>
      <c r="D544" s="85" t="s">
        <v>105</v>
      </c>
      <c r="E544" s="97">
        <v>-239.5</v>
      </c>
    </row>
    <row r="545" spans="1:5" ht="14.4" x14ac:dyDescent="0.25">
      <c r="A545" s="85"/>
      <c r="B545" s="85"/>
      <c r="C545" s="85"/>
      <c r="D545" s="96" t="s">
        <v>103</v>
      </c>
      <c r="E545" s="98">
        <v>-1708.36</v>
      </c>
    </row>
    <row r="546" spans="1:5" ht="14.4" x14ac:dyDescent="0.25">
      <c r="A546" s="85"/>
      <c r="B546" s="85"/>
      <c r="C546" s="85"/>
      <c r="D546" s="96"/>
      <c r="E546" s="98"/>
    </row>
    <row r="547" spans="1:5" ht="14.4" x14ac:dyDescent="0.25">
      <c r="A547" s="85"/>
      <c r="B547" s="85"/>
      <c r="C547" s="85"/>
      <c r="D547" s="85" t="s">
        <v>107</v>
      </c>
      <c r="E547" s="98"/>
    </row>
    <row r="548" spans="1:5" ht="14.4" x14ac:dyDescent="0.25">
      <c r="A548" s="85"/>
      <c r="B548" s="85"/>
      <c r="D548" s="85" t="s">
        <v>108</v>
      </c>
      <c r="E548" s="97">
        <v>-72182.281719999999</v>
      </c>
    </row>
    <row r="549" spans="1:5" ht="14.4" x14ac:dyDescent="0.25">
      <c r="A549" s="85"/>
      <c r="B549" s="85"/>
      <c r="C549" s="85"/>
      <c r="D549" s="96" t="s">
        <v>107</v>
      </c>
      <c r="E549" s="98">
        <v>-72182.281719999999</v>
      </c>
    </row>
    <row r="550" spans="1:5" ht="14.4" x14ac:dyDescent="0.25">
      <c r="A550" s="85"/>
      <c r="B550" s="85"/>
      <c r="C550" s="85"/>
      <c r="D550" s="96"/>
      <c r="E550" s="98"/>
    </row>
    <row r="551" spans="1:5" ht="14.4" x14ac:dyDescent="0.25">
      <c r="A551" s="85"/>
      <c r="B551" s="85"/>
      <c r="D551" s="85" t="s">
        <v>57</v>
      </c>
      <c r="E551" s="97">
        <v>-795778.01171999995</v>
      </c>
    </row>
    <row r="552" spans="1:5" ht="14.4" x14ac:dyDescent="0.25">
      <c r="A552" s="85"/>
      <c r="C552" s="85"/>
      <c r="D552" s="85" t="s">
        <v>109</v>
      </c>
      <c r="E552" s="97">
        <v>-795572.30958</v>
      </c>
    </row>
    <row r="553" spans="1:5" ht="14.4" x14ac:dyDescent="0.25">
      <c r="A553" s="85"/>
      <c r="C553" s="85"/>
      <c r="D553" s="85"/>
      <c r="E553" s="97"/>
    </row>
    <row r="554" spans="1:5" ht="14.4" x14ac:dyDescent="0.25">
      <c r="A554" s="85"/>
      <c r="C554" s="85"/>
      <c r="D554" s="85"/>
      <c r="E554" s="97"/>
    </row>
    <row r="555" spans="1:5" ht="14.4" x14ac:dyDescent="0.25">
      <c r="A555" s="85"/>
      <c r="C555" s="85"/>
      <c r="D555" s="85"/>
      <c r="E555" s="97"/>
    </row>
    <row r="556" spans="1:5" ht="14.4" x14ac:dyDescent="0.25">
      <c r="A556" s="85"/>
      <c r="C556" s="85"/>
      <c r="D556" s="85"/>
      <c r="E556" s="97"/>
    </row>
    <row r="557" spans="1:5" ht="14.4" x14ac:dyDescent="0.25">
      <c r="A557" s="85"/>
      <c r="C557" s="85"/>
      <c r="D557" s="85"/>
      <c r="E557" s="97"/>
    </row>
    <row r="558" spans="1:5" ht="14.4" x14ac:dyDescent="0.25">
      <c r="A558" s="85"/>
      <c r="C558" s="85"/>
      <c r="D558" s="85"/>
      <c r="E558" s="97"/>
    </row>
    <row r="559" spans="1:5" ht="14.4" x14ac:dyDescent="0.25">
      <c r="A559" s="85"/>
      <c r="C559" s="85"/>
      <c r="D559" s="85"/>
      <c r="E559" s="97"/>
    </row>
    <row r="560" spans="1:5" ht="14.4" x14ac:dyDescent="0.25">
      <c r="A560" s="85"/>
      <c r="C560" s="85"/>
      <c r="D560" s="85"/>
      <c r="E560" s="97"/>
    </row>
    <row r="561" spans="1:5" ht="14.4" x14ac:dyDescent="0.25">
      <c r="A561" s="85"/>
      <c r="C561" s="85"/>
      <c r="D561" s="85"/>
      <c r="E561" s="97"/>
    </row>
    <row r="562" spans="1:5" ht="14.4" x14ac:dyDescent="0.25">
      <c r="A562" s="85"/>
      <c r="C562" s="85"/>
      <c r="D562" s="85"/>
      <c r="E562" s="97"/>
    </row>
    <row r="563" spans="1:5" ht="14.4" x14ac:dyDescent="0.25">
      <c r="A563" s="85"/>
      <c r="C563" s="85"/>
      <c r="D563" s="85"/>
      <c r="E563" s="97"/>
    </row>
    <row r="564" spans="1:5" ht="14.4" x14ac:dyDescent="0.25">
      <c r="A564" s="85"/>
      <c r="C564" s="85"/>
      <c r="D564" s="85"/>
      <c r="E564" s="97"/>
    </row>
    <row r="565" spans="1:5" ht="14.4" x14ac:dyDescent="0.25">
      <c r="A565" s="85"/>
      <c r="C565" s="85"/>
      <c r="D565" s="85" t="s">
        <v>133</v>
      </c>
      <c r="E565" s="97"/>
    </row>
    <row r="566" spans="1:5" ht="14.4" x14ac:dyDescent="0.25">
      <c r="A566" s="85"/>
      <c r="C566" s="85"/>
      <c r="D566" s="85" t="s">
        <v>51</v>
      </c>
      <c r="E566" s="97"/>
    </row>
    <row r="567" spans="1:5" ht="14.4" x14ac:dyDescent="0.25">
      <c r="C567" s="85" t="s">
        <v>50</v>
      </c>
      <c r="D567" s="85" t="s">
        <v>122</v>
      </c>
      <c r="E567" s="97">
        <v>463.16</v>
      </c>
    </row>
    <row r="568" spans="1:5" ht="14.4" x14ac:dyDescent="0.25">
      <c r="A568" s="85"/>
      <c r="B568" s="85"/>
      <c r="C568" s="85"/>
      <c r="D568" s="85" t="s">
        <v>52</v>
      </c>
      <c r="E568" s="97">
        <v>1120</v>
      </c>
    </row>
    <row r="569" spans="1:5" ht="14.4" x14ac:dyDescent="0.25">
      <c r="A569" s="85"/>
      <c r="B569" s="85"/>
      <c r="C569" s="85"/>
      <c r="D569" s="85" t="s">
        <v>50</v>
      </c>
      <c r="E569" s="97">
        <v>1583.16</v>
      </c>
    </row>
    <row r="570" spans="1:5" ht="14.4" x14ac:dyDescent="0.25">
      <c r="A570" s="85"/>
      <c r="B570" s="85"/>
      <c r="C570" s="85" t="s">
        <v>110</v>
      </c>
      <c r="D570" s="85" t="s">
        <v>111</v>
      </c>
      <c r="E570" s="97">
        <v>260</v>
      </c>
    </row>
    <row r="571" spans="1:5" ht="14.4" x14ac:dyDescent="0.25">
      <c r="A571" s="85"/>
      <c r="B571" s="85"/>
      <c r="C571" s="85"/>
      <c r="D571" s="85" t="s">
        <v>110</v>
      </c>
      <c r="E571" s="97">
        <v>260</v>
      </c>
    </row>
    <row r="572" spans="1:5" ht="14.4" x14ac:dyDescent="0.25">
      <c r="A572" s="85"/>
      <c r="B572" s="85"/>
      <c r="C572" s="85" t="s">
        <v>53</v>
      </c>
      <c r="D572" s="85" t="s">
        <v>54</v>
      </c>
      <c r="E572" s="97">
        <v>2787.69</v>
      </c>
    </row>
    <row r="573" spans="1:5" ht="14.4" x14ac:dyDescent="0.25">
      <c r="A573" s="85"/>
      <c r="B573" s="85"/>
      <c r="C573" s="85"/>
      <c r="D573" s="85" t="s">
        <v>123</v>
      </c>
      <c r="E573" s="97">
        <v>241.23</v>
      </c>
    </row>
    <row r="574" spans="1:5" ht="14.4" x14ac:dyDescent="0.25">
      <c r="A574" s="85"/>
      <c r="B574" s="85"/>
      <c r="C574" s="85"/>
      <c r="D574" s="85" t="s">
        <v>53</v>
      </c>
      <c r="E574" s="97">
        <v>3028.92</v>
      </c>
    </row>
    <row r="575" spans="1:5" ht="14.4" x14ac:dyDescent="0.25">
      <c r="A575" s="85"/>
      <c r="B575" s="85"/>
      <c r="C575" s="85" t="s">
        <v>55</v>
      </c>
      <c r="D575" s="85" t="s">
        <v>56</v>
      </c>
      <c r="E575" s="97">
        <v>998.86162000000002</v>
      </c>
    </row>
    <row r="576" spans="1:5" ht="14.4" x14ac:dyDescent="0.25">
      <c r="A576" s="85"/>
      <c r="B576" s="85"/>
      <c r="C576" s="85"/>
      <c r="D576" s="85" t="s">
        <v>55</v>
      </c>
      <c r="E576" s="97">
        <v>998.86162000000002</v>
      </c>
    </row>
    <row r="577" spans="1:5" ht="14.4" x14ac:dyDescent="0.25">
      <c r="A577" s="85"/>
      <c r="B577" s="85"/>
      <c r="C577" s="85" t="s">
        <v>51</v>
      </c>
      <c r="D577" s="85"/>
      <c r="E577" s="97">
        <v>5870.9416199999996</v>
      </c>
    </row>
    <row r="578" spans="1:5" ht="14.4" x14ac:dyDescent="0.25">
      <c r="A578" s="85"/>
      <c r="B578" s="85" t="s">
        <v>57</v>
      </c>
      <c r="C578" s="85" t="s">
        <v>59</v>
      </c>
      <c r="D578" s="85" t="s">
        <v>61</v>
      </c>
      <c r="E578" s="97">
        <v>-2663174.9900000002</v>
      </c>
    </row>
    <row r="579" spans="1:5" ht="14.4" x14ac:dyDescent="0.25">
      <c r="A579" s="85"/>
      <c r="B579" s="85"/>
      <c r="C579" s="85"/>
      <c r="D579" s="85" t="s">
        <v>63</v>
      </c>
      <c r="E579" s="97">
        <v>-1348936.54</v>
      </c>
    </row>
    <row r="580" spans="1:5" ht="14.4" x14ac:dyDescent="0.25">
      <c r="A580" s="85"/>
      <c r="B580" s="85"/>
      <c r="C580" s="85"/>
      <c r="D580" s="85" t="s">
        <v>112</v>
      </c>
      <c r="E580" s="97">
        <v>-7093.58</v>
      </c>
    </row>
    <row r="581" spans="1:5" ht="14.4" x14ac:dyDescent="0.25">
      <c r="A581" s="85"/>
      <c r="B581" s="85"/>
      <c r="C581" s="85"/>
      <c r="D581" s="85" t="s">
        <v>65</v>
      </c>
      <c r="E581" s="97">
        <v>-1193415.74</v>
      </c>
    </row>
    <row r="582" spans="1:5" ht="14.4" x14ac:dyDescent="0.25">
      <c r="A582" s="85"/>
      <c r="B582" s="85"/>
      <c r="C582" s="85"/>
      <c r="D582" s="85" t="s">
        <v>67</v>
      </c>
      <c r="E582" s="97">
        <v>-219293.51</v>
      </c>
    </row>
    <row r="583" spans="1:5" ht="14.4" x14ac:dyDescent="0.25">
      <c r="A583" s="85"/>
      <c r="B583" s="85"/>
      <c r="C583" s="85"/>
      <c r="D583" s="85" t="s">
        <v>124</v>
      </c>
      <c r="E583" s="97">
        <v>-427.07</v>
      </c>
    </row>
    <row r="584" spans="1:5" ht="14.4" x14ac:dyDescent="0.25">
      <c r="A584" s="85"/>
      <c r="B584" s="85"/>
      <c r="C584" s="85"/>
      <c r="D584" s="85" t="s">
        <v>69</v>
      </c>
      <c r="E584" s="97">
        <v>-906636.92</v>
      </c>
    </row>
    <row r="585" spans="1:5" ht="14.4" x14ac:dyDescent="0.25">
      <c r="A585" s="85"/>
      <c r="B585" s="85"/>
      <c r="C585" s="85"/>
      <c r="D585" s="85" t="s">
        <v>71</v>
      </c>
      <c r="E585" s="97">
        <v>-71252.41</v>
      </c>
    </row>
    <row r="586" spans="1:5" ht="14.4" x14ac:dyDescent="0.25">
      <c r="A586" s="85"/>
      <c r="B586" s="85"/>
      <c r="C586" s="85"/>
      <c r="D586" s="85" t="s">
        <v>73</v>
      </c>
      <c r="E586" s="97">
        <v>-89074.6</v>
      </c>
    </row>
    <row r="587" spans="1:5" ht="14.4" x14ac:dyDescent="0.25">
      <c r="A587" s="85"/>
      <c r="B587" s="85"/>
      <c r="C587" s="85"/>
      <c r="D587" s="85" t="s">
        <v>74</v>
      </c>
      <c r="E587" s="97">
        <v>-32598.45</v>
      </c>
    </row>
    <row r="588" spans="1:5" ht="14.4" x14ac:dyDescent="0.25">
      <c r="A588" s="85"/>
      <c r="B588" s="85"/>
      <c r="C588" s="85"/>
      <c r="D588" s="85" t="s">
        <v>75</v>
      </c>
      <c r="E588" s="97">
        <v>-5434.6</v>
      </c>
    </row>
    <row r="589" spans="1:5" ht="14.4" x14ac:dyDescent="0.25">
      <c r="A589" s="85"/>
      <c r="B589" s="85"/>
      <c r="C589" s="85"/>
      <c r="D589" s="85" t="s">
        <v>76</v>
      </c>
      <c r="E589" s="97">
        <v>55620.42</v>
      </c>
    </row>
    <row r="590" spans="1:5" ht="14.4" x14ac:dyDescent="0.25">
      <c r="A590" s="85"/>
      <c r="B590" s="85"/>
      <c r="C590" s="85"/>
      <c r="D590" s="85" t="s">
        <v>77</v>
      </c>
      <c r="E590" s="97">
        <v>6064.32</v>
      </c>
    </row>
    <row r="591" spans="1:5" ht="14.4" x14ac:dyDescent="0.25">
      <c r="A591" s="85"/>
      <c r="B591" s="85"/>
      <c r="C591" s="85"/>
      <c r="D591" s="85" t="s">
        <v>118</v>
      </c>
      <c r="E591" s="97">
        <v>39208.29</v>
      </c>
    </row>
    <row r="592" spans="1:5" ht="14.4" x14ac:dyDescent="0.25">
      <c r="A592" s="85"/>
      <c r="B592" s="85"/>
      <c r="C592" s="85"/>
      <c r="D592" s="85" t="s">
        <v>113</v>
      </c>
      <c r="E592" s="97">
        <v>2472.15</v>
      </c>
    </row>
    <row r="593" spans="1:5" ht="14.4" x14ac:dyDescent="0.25">
      <c r="A593" s="85"/>
      <c r="B593" s="85"/>
      <c r="C593" s="85"/>
      <c r="D593" s="85" t="s">
        <v>59</v>
      </c>
      <c r="E593" s="97">
        <v>-6433973.2300000004</v>
      </c>
    </row>
    <row r="594" spans="1:5" ht="14.4" x14ac:dyDescent="0.25">
      <c r="A594" s="85"/>
      <c r="B594" s="85"/>
      <c r="C594" s="85" t="s">
        <v>78</v>
      </c>
      <c r="D594" s="85" t="s">
        <v>119</v>
      </c>
      <c r="E594" s="97">
        <v>-2303.14</v>
      </c>
    </row>
    <row r="595" spans="1:5" ht="14.4" x14ac:dyDescent="0.25">
      <c r="A595" s="85"/>
      <c r="B595" s="85"/>
      <c r="C595" s="85"/>
      <c r="D595" s="85" t="s">
        <v>127</v>
      </c>
      <c r="E595" s="97">
        <v>-49.95</v>
      </c>
    </row>
    <row r="596" spans="1:5" ht="14.4" x14ac:dyDescent="0.25">
      <c r="A596" s="85"/>
      <c r="B596" s="85"/>
      <c r="C596" s="85"/>
      <c r="D596" s="85" t="s">
        <v>79</v>
      </c>
      <c r="E596" s="97">
        <v>-6003.95</v>
      </c>
    </row>
    <row r="597" spans="1:5" ht="14.4" x14ac:dyDescent="0.25">
      <c r="A597" s="85"/>
      <c r="B597" s="85"/>
      <c r="C597" s="85"/>
      <c r="D597" s="85" t="s">
        <v>80</v>
      </c>
      <c r="E597" s="97">
        <v>-4774.2700000000004</v>
      </c>
    </row>
    <row r="598" spans="1:5" ht="14.4" x14ac:dyDescent="0.25">
      <c r="A598" s="85"/>
      <c r="B598" s="85"/>
      <c r="C598" s="85"/>
      <c r="D598" s="85" t="s">
        <v>81</v>
      </c>
      <c r="E598" s="97">
        <v>-89885.35</v>
      </c>
    </row>
    <row r="599" spans="1:5" ht="14.4" x14ac:dyDescent="0.25">
      <c r="A599" s="85"/>
      <c r="B599" s="85"/>
      <c r="C599" s="85"/>
      <c r="D599" s="85" t="s">
        <v>82</v>
      </c>
      <c r="E599" s="97">
        <v>-426533.17</v>
      </c>
    </row>
    <row r="600" spans="1:5" ht="14.4" x14ac:dyDescent="0.25">
      <c r="A600" s="85"/>
      <c r="B600" s="85"/>
      <c r="C600" s="85"/>
      <c r="D600" s="85" t="s">
        <v>114</v>
      </c>
      <c r="E600" s="97">
        <v>-1055.2</v>
      </c>
    </row>
    <row r="601" spans="1:5" ht="14.4" x14ac:dyDescent="0.25">
      <c r="A601" s="85"/>
      <c r="B601" s="85"/>
      <c r="C601" s="85"/>
      <c r="D601" s="85" t="s">
        <v>83</v>
      </c>
      <c r="E601" s="97">
        <v>-21144.71</v>
      </c>
    </row>
    <row r="602" spans="1:5" ht="14.4" x14ac:dyDescent="0.25">
      <c r="A602" s="85"/>
      <c r="B602" s="85"/>
      <c r="C602" s="85"/>
      <c r="D602" s="85" t="s">
        <v>84</v>
      </c>
      <c r="E602" s="97">
        <v>-837243.67</v>
      </c>
    </row>
    <row r="603" spans="1:5" ht="14.4" x14ac:dyDescent="0.25">
      <c r="A603" s="85"/>
      <c r="B603" s="85"/>
      <c r="C603" s="85"/>
      <c r="D603" s="85" t="s">
        <v>125</v>
      </c>
      <c r="E603" s="97">
        <v>-291.07</v>
      </c>
    </row>
    <row r="604" spans="1:5" ht="14.4" x14ac:dyDescent="0.25">
      <c r="A604" s="85"/>
      <c r="B604" s="85"/>
      <c r="C604" s="85"/>
      <c r="D604" s="85" t="s">
        <v>85</v>
      </c>
      <c r="E604" s="97">
        <v>-4656.34</v>
      </c>
    </row>
    <row r="605" spans="1:5" ht="14.4" x14ac:dyDescent="0.25">
      <c r="A605" s="85"/>
      <c r="B605" s="85"/>
      <c r="C605" s="85"/>
      <c r="D605" s="85" t="s">
        <v>86</v>
      </c>
      <c r="E605" s="97">
        <v>-70897.740000000005</v>
      </c>
    </row>
    <row r="606" spans="1:5" ht="14.4" x14ac:dyDescent="0.25">
      <c r="A606" s="85"/>
      <c r="B606" s="85"/>
      <c r="C606" s="85"/>
      <c r="D606" s="85" t="s">
        <v>87</v>
      </c>
      <c r="E606" s="97">
        <v>-6734.24</v>
      </c>
    </row>
    <row r="607" spans="1:5" ht="14.4" x14ac:dyDescent="0.25">
      <c r="A607" s="85"/>
      <c r="B607" s="85"/>
      <c r="C607" s="85"/>
      <c r="D607" s="85" t="s">
        <v>88</v>
      </c>
      <c r="E607" s="97">
        <v>-132</v>
      </c>
    </row>
    <row r="608" spans="1:5" ht="14.4" x14ac:dyDescent="0.25">
      <c r="A608" s="85"/>
      <c r="B608" s="85"/>
      <c r="C608" s="85"/>
      <c r="D608" s="85" t="s">
        <v>120</v>
      </c>
      <c r="E608" s="97">
        <v>-348.02</v>
      </c>
    </row>
    <row r="609" spans="1:5" ht="14.4" x14ac:dyDescent="0.25">
      <c r="A609" s="85"/>
      <c r="B609" s="85"/>
      <c r="C609" s="85"/>
      <c r="D609" s="85" t="s">
        <v>89</v>
      </c>
      <c r="E609" s="97">
        <v>-15937.6</v>
      </c>
    </row>
    <row r="610" spans="1:5" ht="14.4" x14ac:dyDescent="0.25">
      <c r="A610" s="85"/>
      <c r="B610" s="85"/>
      <c r="C610" s="85"/>
      <c r="D610" s="85" t="s">
        <v>115</v>
      </c>
      <c r="E610" s="97">
        <v>-134.25</v>
      </c>
    </row>
    <row r="611" spans="1:5" ht="14.4" x14ac:dyDescent="0.25">
      <c r="A611" s="85"/>
      <c r="B611" s="85"/>
      <c r="C611" s="85"/>
      <c r="D611" s="85" t="s">
        <v>78</v>
      </c>
      <c r="E611" s="97">
        <v>-1488124.67</v>
      </c>
    </row>
    <row r="612" spans="1:5" ht="14.4" x14ac:dyDescent="0.25">
      <c r="A612" s="85"/>
      <c r="B612" s="85"/>
      <c r="C612" s="85" t="s">
        <v>90</v>
      </c>
      <c r="D612" s="85" t="s">
        <v>91</v>
      </c>
      <c r="E612" s="97">
        <v>-2410.54</v>
      </c>
    </row>
    <row r="613" spans="1:5" ht="14.4" x14ac:dyDescent="0.25">
      <c r="A613" s="85"/>
      <c r="B613" s="85"/>
      <c r="C613" s="85"/>
      <c r="D613" s="85" t="s">
        <v>92</v>
      </c>
      <c r="E613" s="97">
        <v>-3824.37</v>
      </c>
    </row>
    <row r="614" spans="1:5" ht="14.4" x14ac:dyDescent="0.25">
      <c r="A614" s="85"/>
      <c r="B614" s="85"/>
      <c r="C614" s="85"/>
      <c r="D614" s="85" t="s">
        <v>116</v>
      </c>
      <c r="E614" s="97">
        <v>-3070.63</v>
      </c>
    </row>
    <row r="615" spans="1:5" ht="14.4" x14ac:dyDescent="0.25">
      <c r="A615" s="85"/>
      <c r="B615" s="85"/>
      <c r="C615" s="85"/>
      <c r="D615" s="85" t="s">
        <v>93</v>
      </c>
      <c r="E615" s="97">
        <v>-91545.3</v>
      </c>
    </row>
    <row r="616" spans="1:5" ht="14.4" x14ac:dyDescent="0.25">
      <c r="A616" s="85"/>
      <c r="B616" s="85"/>
      <c r="C616" s="85"/>
      <c r="D616" s="85" t="s">
        <v>94</v>
      </c>
      <c r="E616" s="97">
        <v>-15655.56</v>
      </c>
    </row>
    <row r="617" spans="1:5" ht="14.4" x14ac:dyDescent="0.25">
      <c r="A617" s="85"/>
      <c r="B617" s="85"/>
      <c r="C617" s="85"/>
      <c r="D617" s="85" t="s">
        <v>95</v>
      </c>
      <c r="E617" s="97">
        <v>-72780.06</v>
      </c>
    </row>
    <row r="618" spans="1:5" ht="14.4" x14ac:dyDescent="0.25">
      <c r="A618" s="85"/>
      <c r="B618" s="85"/>
      <c r="C618" s="85"/>
      <c r="D618" s="85" t="s">
        <v>96</v>
      </c>
      <c r="E618" s="97">
        <v>-20232.32</v>
      </c>
    </row>
    <row r="619" spans="1:5" ht="14.4" x14ac:dyDescent="0.25">
      <c r="A619" s="85"/>
      <c r="B619" s="85"/>
      <c r="C619" s="85"/>
      <c r="D619" s="85" t="s">
        <v>97</v>
      </c>
      <c r="E619" s="97">
        <v>-6511.34</v>
      </c>
    </row>
    <row r="620" spans="1:5" ht="14.4" x14ac:dyDescent="0.25">
      <c r="A620" s="85"/>
      <c r="B620" s="85"/>
      <c r="C620" s="85"/>
      <c r="D620" s="85" t="s">
        <v>98</v>
      </c>
      <c r="E620" s="97">
        <v>-1962.91</v>
      </c>
    </row>
    <row r="621" spans="1:5" ht="14.4" x14ac:dyDescent="0.25">
      <c r="A621" s="85"/>
      <c r="B621" s="85"/>
      <c r="C621" s="85"/>
      <c r="D621" s="85" t="s">
        <v>99</v>
      </c>
      <c r="E621" s="97">
        <v>-36</v>
      </c>
    </row>
    <row r="622" spans="1:5" ht="14.4" x14ac:dyDescent="0.25">
      <c r="A622" s="85"/>
      <c r="B622" s="85"/>
      <c r="C622" s="85"/>
      <c r="D622" s="85" t="s">
        <v>100</v>
      </c>
      <c r="E622" s="97">
        <v>-13493.99</v>
      </c>
    </row>
    <row r="623" spans="1:5" ht="14.4" x14ac:dyDescent="0.25">
      <c r="A623" s="85"/>
      <c r="B623" s="85"/>
      <c r="C623" s="85"/>
      <c r="D623" s="85" t="s">
        <v>132</v>
      </c>
      <c r="E623" s="97">
        <v>-255</v>
      </c>
    </row>
    <row r="624" spans="1:5" ht="14.4" x14ac:dyDescent="0.25">
      <c r="A624" s="85"/>
      <c r="B624" s="85"/>
      <c r="C624" s="85"/>
      <c r="D624" s="85" t="s">
        <v>101</v>
      </c>
      <c r="E624" s="97">
        <v>-390.1</v>
      </c>
    </row>
    <row r="625" spans="1:5" ht="14.4" x14ac:dyDescent="0.25">
      <c r="A625" s="85"/>
      <c r="B625" s="85"/>
      <c r="C625" s="85"/>
      <c r="D625" s="85" t="s">
        <v>102</v>
      </c>
      <c r="E625" s="97">
        <v>-1929.52</v>
      </c>
    </row>
    <row r="626" spans="1:5" ht="14.4" x14ac:dyDescent="0.25">
      <c r="A626" s="85"/>
      <c r="B626" s="85"/>
      <c r="C626" s="85"/>
      <c r="D626" s="85" t="s">
        <v>90</v>
      </c>
      <c r="E626" s="97">
        <v>-234097.64</v>
      </c>
    </row>
    <row r="627" spans="1:5" ht="14.4" x14ac:dyDescent="0.25">
      <c r="A627" s="85"/>
      <c r="B627" s="85"/>
      <c r="C627" s="85" t="s">
        <v>103</v>
      </c>
      <c r="D627" s="85" t="s">
        <v>126</v>
      </c>
      <c r="E627" s="97">
        <v>-679.36</v>
      </c>
    </row>
    <row r="628" spans="1:5" ht="14.4" x14ac:dyDescent="0.25">
      <c r="A628" s="85"/>
      <c r="B628" s="85"/>
      <c r="C628" s="85"/>
      <c r="D628" s="85" t="s">
        <v>104</v>
      </c>
      <c r="E628" s="97">
        <v>-11024.15</v>
      </c>
    </row>
    <row r="629" spans="1:5" ht="14.4" x14ac:dyDescent="0.25">
      <c r="A629" s="85"/>
      <c r="B629" s="85"/>
      <c r="C629" s="85"/>
      <c r="D629" s="85" t="s">
        <v>105</v>
      </c>
      <c r="E629" s="97">
        <v>-2006.6</v>
      </c>
    </row>
    <row r="630" spans="1:5" ht="14.4" x14ac:dyDescent="0.25">
      <c r="A630" s="85"/>
      <c r="B630" s="85"/>
      <c r="C630" s="85"/>
      <c r="D630" s="85" t="s">
        <v>117</v>
      </c>
      <c r="E630" s="97">
        <v>-4269.09</v>
      </c>
    </row>
    <row r="631" spans="1:5" ht="14.4" x14ac:dyDescent="0.25">
      <c r="A631" s="85"/>
      <c r="B631" s="85"/>
      <c r="C631" s="85"/>
      <c r="D631" s="85" t="s">
        <v>121</v>
      </c>
      <c r="E631" s="97">
        <v>-0.56999999999999995</v>
      </c>
    </row>
    <row r="632" spans="1:5" ht="14.4" x14ac:dyDescent="0.25">
      <c r="A632" s="85"/>
      <c r="B632" s="85"/>
      <c r="C632" s="85"/>
      <c r="D632" s="85" t="s">
        <v>106</v>
      </c>
      <c r="E632" s="97">
        <v>-237.45</v>
      </c>
    </row>
    <row r="633" spans="1:5" ht="14.4" x14ac:dyDescent="0.25">
      <c r="A633" s="85"/>
      <c r="B633" s="85"/>
      <c r="C633" s="85"/>
      <c r="D633" s="85" t="s">
        <v>103</v>
      </c>
      <c r="E633" s="97">
        <v>-18217.22</v>
      </c>
    </row>
    <row r="634" spans="1:5" ht="14.4" x14ac:dyDescent="0.25">
      <c r="A634" s="85"/>
      <c r="B634" s="85"/>
      <c r="C634" s="85" t="s">
        <v>107</v>
      </c>
      <c r="D634" s="85" t="s">
        <v>108</v>
      </c>
      <c r="E634" s="97">
        <v>-925717.76167000004</v>
      </c>
    </row>
    <row r="635" spans="1:5" ht="14.4" x14ac:dyDescent="0.25">
      <c r="A635" s="85"/>
      <c r="B635" s="85"/>
      <c r="C635" s="85"/>
      <c r="D635" s="85" t="s">
        <v>107</v>
      </c>
      <c r="E635" s="97">
        <v>-925717.76167000004</v>
      </c>
    </row>
    <row r="636" spans="1:5" ht="14.4" x14ac:dyDescent="0.25">
      <c r="A636" s="85"/>
      <c r="B636" s="85"/>
      <c r="C636" s="85" t="s">
        <v>57</v>
      </c>
      <c r="D636" s="85"/>
      <c r="E636" s="97">
        <v>-9100130.5216700006</v>
      </c>
    </row>
    <row r="637" spans="1:5" ht="14.4" x14ac:dyDescent="0.25">
      <c r="A637" s="85"/>
      <c r="B637" s="85" t="s">
        <v>128</v>
      </c>
      <c r="C637" s="85" t="s">
        <v>129</v>
      </c>
      <c r="D637" s="85" t="s">
        <v>130</v>
      </c>
      <c r="E637" s="97">
        <v>-32.270000000000003</v>
      </c>
    </row>
    <row r="638" spans="1:5" ht="14.4" x14ac:dyDescent="0.25">
      <c r="A638" s="85"/>
      <c r="B638" s="85"/>
      <c r="C638" s="85"/>
      <c r="D638" s="85" t="s">
        <v>129</v>
      </c>
      <c r="E638" s="97">
        <v>-32.270000000000003</v>
      </c>
    </row>
    <row r="639" spans="1:5" ht="14.4" x14ac:dyDescent="0.25">
      <c r="A639" s="85"/>
      <c r="B639" s="85"/>
      <c r="C639" s="85" t="s">
        <v>128</v>
      </c>
      <c r="D639" s="85"/>
      <c r="E639" s="97">
        <v>-32.270000000000003</v>
      </c>
    </row>
    <row r="640" spans="1:5" ht="14.4" x14ac:dyDescent="0.25">
      <c r="A640" s="85"/>
      <c r="B640" s="85" t="s">
        <v>109</v>
      </c>
      <c r="C640" s="85"/>
      <c r="D640" s="85"/>
      <c r="E640" s="97">
        <v>-9094291.8500500005</v>
      </c>
    </row>
    <row r="641" spans="1:5" ht="14.4" x14ac:dyDescent="0.25">
      <c r="A641" s="85"/>
      <c r="B641" s="85"/>
      <c r="C641" s="85"/>
      <c r="D641" s="85"/>
      <c r="E641" s="97"/>
    </row>
    <row r="642" spans="1:5" ht="14.4" x14ac:dyDescent="0.25">
      <c r="A642" s="85"/>
      <c r="B642" s="85"/>
      <c r="C642" s="85"/>
      <c r="D642" s="85"/>
      <c r="E642" s="97"/>
    </row>
    <row r="643" spans="1:5" ht="14.4" x14ac:dyDescent="0.25">
      <c r="A643" s="85"/>
      <c r="B643" s="85"/>
      <c r="C643" s="85"/>
      <c r="D643" s="85"/>
      <c r="E643" s="97"/>
    </row>
    <row r="644" spans="1:5" ht="14.4" x14ac:dyDescent="0.25">
      <c r="A644" s="85"/>
      <c r="B644" s="85"/>
      <c r="C644" s="85"/>
      <c r="D644" s="85" t="s">
        <v>58</v>
      </c>
      <c r="E644" s="97"/>
    </row>
    <row r="645" spans="1:5" ht="14.4" x14ac:dyDescent="0.25">
      <c r="A645" s="85"/>
      <c r="B645" s="85"/>
      <c r="C645" s="85"/>
      <c r="D645" s="85" t="s">
        <v>60</v>
      </c>
      <c r="E645" s="97">
        <v>-293625</v>
      </c>
    </row>
    <row r="646" spans="1:5" ht="14.4" x14ac:dyDescent="0.25">
      <c r="A646" s="85"/>
      <c r="B646" s="85"/>
      <c r="C646" s="85"/>
      <c r="D646" s="85" t="s">
        <v>62</v>
      </c>
      <c r="E646" s="97">
        <v>-115408.8</v>
      </c>
    </row>
    <row r="647" spans="1:5" ht="14.4" x14ac:dyDescent="0.25">
      <c r="A647" s="85"/>
      <c r="B647" s="85"/>
      <c r="C647" s="85"/>
      <c r="D647" s="85" t="s">
        <v>64</v>
      </c>
      <c r="E647" s="97">
        <v>-175653.96</v>
      </c>
    </row>
    <row r="648" spans="1:5" ht="14.4" x14ac:dyDescent="0.25">
      <c r="A648" s="85"/>
      <c r="B648" s="85"/>
      <c r="C648" s="85"/>
      <c r="D648" s="85" t="s">
        <v>66</v>
      </c>
      <c r="E648" s="97">
        <v>-364228.92</v>
      </c>
    </row>
    <row r="649" spans="1:5" ht="14.4" x14ac:dyDescent="0.25">
      <c r="A649" s="85"/>
      <c r="B649" s="85"/>
      <c r="C649" s="85"/>
      <c r="D649" s="85" t="s">
        <v>68</v>
      </c>
      <c r="E649" s="97">
        <v>-299135.88</v>
      </c>
    </row>
    <row r="650" spans="1:5" ht="14.4" x14ac:dyDescent="0.25">
      <c r="A650" s="85"/>
      <c r="B650" s="85"/>
      <c r="C650" s="85"/>
      <c r="D650" s="85" t="s">
        <v>70</v>
      </c>
      <c r="E650" s="97">
        <v>-143382.96</v>
      </c>
    </row>
    <row r="651" spans="1:5" ht="14.4" x14ac:dyDescent="0.25">
      <c r="A651" s="85"/>
      <c r="B651" s="85"/>
      <c r="C651" s="85"/>
      <c r="D651" s="85" t="s">
        <v>72</v>
      </c>
      <c r="E651" s="97">
        <v>-167213.28</v>
      </c>
    </row>
    <row r="652" spans="1:5" ht="14.4" x14ac:dyDescent="0.25">
      <c r="A652" s="85"/>
      <c r="B652" s="85"/>
      <c r="C652" s="85"/>
      <c r="D652" s="85" t="s">
        <v>3</v>
      </c>
      <c r="E652" s="97">
        <f>SUM(E645:E651)</f>
        <v>-1558648.8</v>
      </c>
    </row>
  </sheetData>
  <sheetProtection sheet="1" objects="1" scenarios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5</vt:i4>
      </vt:variant>
    </vt:vector>
  </HeadingPairs>
  <TitlesOfParts>
    <vt:vector size="12" baseType="lpstr">
      <vt:lpstr>Siun sote (3)</vt:lpstr>
      <vt:lpstr>Seinäjoki (2)</vt:lpstr>
      <vt:lpstr>Nokia (2)</vt:lpstr>
      <vt:lpstr>Salo (2)</vt:lpstr>
      <vt:lpstr>Pori (2)</vt:lpstr>
      <vt:lpstr>Kuopio (2)</vt:lpstr>
      <vt:lpstr>Oulu (2)</vt:lpstr>
      <vt:lpstr>'Seinäjoki (2)'!apilakoti</vt:lpstr>
      <vt:lpstr>'Nokia (2)'!Nokia</vt:lpstr>
      <vt:lpstr>'Pori (2)'!Pori</vt:lpstr>
      <vt:lpstr>'Salo (2)'!Salo</vt:lpstr>
      <vt:lpstr>'Seinäjoki (2)'!Seinäjoki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Tiina Kanerva</dc:creator>
  <cp:lastModifiedBy>Tiina Kanerva</cp:lastModifiedBy>
  <dcterms:created xsi:type="dcterms:W3CDTF">2021-06-08T06:16:34Z</dcterms:created>
  <dcterms:modified xsi:type="dcterms:W3CDTF">2021-06-11T06:59:12Z</dcterms:modified>
</cp:coreProperties>
</file>